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10" windowWidth="14235" windowHeight="6345" tabRatio="996" activeTab="1"/>
  </bookViews>
  <sheets>
    <sheet name="доходы" sheetId="54" r:id="rId1"/>
    <sheet name="расходы 2019" sheetId="29" r:id="rId2"/>
    <sheet name="программы 2019" sheetId="31" r:id="rId3"/>
    <sheet name="разделы 2019 " sheetId="52" r:id="rId4"/>
    <sheet name="расходы по структуре. 2019 " sheetId="53" r:id="rId5"/>
    <sheet name="смета ДФ" sheetId="55" r:id="rId6"/>
  </sheets>
  <definedNames>
    <definedName name="_xlnm._FilterDatabase" localSheetId="2" hidden="1">'программы 2019'!$A$7:$F$167</definedName>
    <definedName name="_xlnm._FilterDatabase" localSheetId="3" hidden="1">'разделы 2019 '!$A$7:$F$203</definedName>
    <definedName name="_xlnm._FilterDatabase" localSheetId="1" hidden="1">'расходы 2019'!$A$7:$F$217</definedName>
    <definedName name="_xlnm._FilterDatabase" localSheetId="4" hidden="1">'расходы по структуре. 2019 '!$A$7:$G$270</definedName>
  </definedNames>
  <calcPr calcId="145621"/>
  <fileRecoveryPr autoRecover="0"/>
</workbook>
</file>

<file path=xl/calcChain.xml><?xml version="1.0" encoding="utf-8"?>
<calcChain xmlns="http://schemas.openxmlformats.org/spreadsheetml/2006/main">
  <c r="H64" i="29" l="1"/>
  <c r="F108" i="31"/>
  <c r="F149" i="31"/>
  <c r="F152" i="31"/>
  <c r="H167" i="29"/>
  <c r="H170" i="29"/>
  <c r="I83" i="53"/>
  <c r="G39" i="29" l="1"/>
  <c r="G40" i="29"/>
  <c r="G41" i="29"/>
  <c r="G42" i="29"/>
  <c r="G43" i="29"/>
  <c r="G44" i="29"/>
  <c r="G45" i="29"/>
  <c r="F43" i="29"/>
  <c r="H44" i="29" l="1"/>
  <c r="F54" i="29"/>
  <c r="F39" i="31" l="1"/>
  <c r="F40" i="31"/>
  <c r="E39" i="31"/>
  <c r="F82" i="31" l="1"/>
  <c r="F43" i="31"/>
  <c r="F115" i="31"/>
  <c r="I59" i="53"/>
  <c r="I264" i="53"/>
  <c r="I216" i="53"/>
  <c r="D45" i="54"/>
  <c r="H209" i="29"/>
  <c r="H204" i="29"/>
  <c r="H176" i="29"/>
  <c r="H49" i="29"/>
  <c r="H213" i="29"/>
  <c r="E8" i="54" l="1"/>
  <c r="C8" i="54"/>
  <c r="C45" i="54" s="1"/>
  <c r="D16" i="54"/>
  <c r="E32" i="54"/>
  <c r="D32" i="54"/>
  <c r="C32" i="54"/>
  <c r="E16" i="54" l="1"/>
  <c r="E31" i="54"/>
  <c r="E30" i="54" s="1"/>
  <c r="E29" i="54"/>
  <c r="E18" i="54"/>
  <c r="I160" i="53" l="1"/>
  <c r="H159" i="53"/>
  <c r="H158" i="53" s="1"/>
  <c r="H157" i="53" s="1"/>
  <c r="H156" i="53" s="1"/>
  <c r="H155" i="53" s="1"/>
  <c r="H154" i="53" s="1"/>
  <c r="H153" i="53" s="1"/>
  <c r="E17" i="55"/>
  <c r="E26" i="55"/>
  <c r="E19" i="55" s="1"/>
  <c r="E18" i="55" s="1"/>
  <c r="E16" i="55"/>
  <c r="E9" i="55" s="1"/>
  <c r="D9" i="55"/>
  <c r="C9" i="55"/>
  <c r="E8" i="55"/>
  <c r="D19" i="55" l="1"/>
  <c r="D18" i="55" s="1"/>
  <c r="E10" i="54" l="1"/>
  <c r="D26" i="54" l="1"/>
  <c r="C24" i="54"/>
  <c r="C30" i="54"/>
  <c r="D13" i="54"/>
  <c r="D20" i="54"/>
  <c r="D21" i="54"/>
  <c r="D23" i="54"/>
  <c r="D25" i="54"/>
  <c r="D30" i="54"/>
  <c r="D36" i="54"/>
  <c r="D42" i="54"/>
  <c r="D44" i="54"/>
  <c r="E43" i="54"/>
  <c r="C43" i="54"/>
  <c r="E41" i="54"/>
  <c r="C41" i="54"/>
  <c r="E40" i="54"/>
  <c r="D40" i="54" s="1"/>
  <c r="E39" i="54"/>
  <c r="D39" i="54" s="1"/>
  <c r="E38" i="54"/>
  <c r="D38" i="54" s="1"/>
  <c r="C37" i="54"/>
  <c r="E37" i="54" s="1"/>
  <c r="D37" i="54" s="1"/>
  <c r="E35" i="54"/>
  <c r="C35" i="54"/>
  <c r="E28" i="54"/>
  <c r="C28" i="54"/>
  <c r="E27" i="54"/>
  <c r="D27" i="54" s="1"/>
  <c r="E22" i="54"/>
  <c r="C22" i="54"/>
  <c r="E19" i="54"/>
  <c r="C19" i="54"/>
  <c r="C17" i="54" s="1"/>
  <c r="C15" i="54"/>
  <c r="C14" i="54" s="1"/>
  <c r="E12" i="54"/>
  <c r="D12" i="54" s="1"/>
  <c r="E11" i="54"/>
  <c r="D11" i="54" s="1"/>
  <c r="C9" i="54"/>
  <c r="D35" i="54" l="1"/>
  <c r="D43" i="54"/>
  <c r="D22" i="54"/>
  <c r="C34" i="54"/>
  <c r="D41" i="54"/>
  <c r="E9" i="54"/>
  <c r="D9" i="54" s="1"/>
  <c r="D19" i="54"/>
  <c r="E34" i="54"/>
  <c r="D34" i="54" s="1"/>
  <c r="D28" i="54"/>
  <c r="G167" i="29" l="1"/>
  <c r="E115" i="31"/>
  <c r="I222" i="53" l="1"/>
  <c r="E146" i="31"/>
  <c r="E152" i="31"/>
  <c r="E157" i="31"/>
  <c r="E160" i="31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71" i="52"/>
  <c r="G72" i="52"/>
  <c r="G73" i="52"/>
  <c r="G74" i="52"/>
  <c r="G75" i="52"/>
  <c r="G76" i="52"/>
  <c r="G77" i="52"/>
  <c r="G80" i="52"/>
  <c r="G81" i="52"/>
  <c r="G82" i="52"/>
  <c r="G83" i="52"/>
  <c r="G84" i="52"/>
  <c r="G85" i="52"/>
  <c r="G87" i="52"/>
  <c r="G88" i="52"/>
  <c r="G89" i="52"/>
  <c r="G90" i="52"/>
  <c r="G91" i="52"/>
  <c r="G92" i="52"/>
  <c r="G93" i="52"/>
  <c r="G94" i="52"/>
  <c r="G95" i="52"/>
  <c r="G96" i="52"/>
  <c r="G97" i="52"/>
  <c r="G99" i="52"/>
  <c r="G100" i="52"/>
  <c r="G101" i="52"/>
  <c r="G102" i="52"/>
  <c r="G103" i="52"/>
  <c r="G104" i="52"/>
  <c r="G105" i="52"/>
  <c r="G106" i="52"/>
  <c r="G107" i="52"/>
  <c r="G110" i="52"/>
  <c r="G111" i="52"/>
  <c r="G112" i="52"/>
  <c r="G113" i="52"/>
  <c r="G114" i="52"/>
  <c r="G115" i="52"/>
  <c r="G117" i="52"/>
  <c r="G118" i="52"/>
  <c r="G119" i="52"/>
  <c r="G120" i="52"/>
  <c r="G121" i="52"/>
  <c r="G123" i="52"/>
  <c r="G124" i="52"/>
  <c r="G125" i="52"/>
  <c r="G126" i="52"/>
  <c r="G127" i="52"/>
  <c r="G128" i="52"/>
  <c r="G129" i="52"/>
  <c r="G130" i="52"/>
  <c r="G131" i="52"/>
  <c r="G132" i="52"/>
  <c r="G133" i="52"/>
  <c r="G136" i="52"/>
  <c r="G137" i="52"/>
  <c r="G138" i="52"/>
  <c r="G139" i="52"/>
  <c r="G140" i="52"/>
  <c r="G141" i="52"/>
  <c r="G142" i="52"/>
  <c r="G143" i="52"/>
  <c r="G144" i="52"/>
  <c r="G146" i="52"/>
  <c r="G147" i="52"/>
  <c r="G148" i="52"/>
  <c r="G149" i="52"/>
  <c r="G150" i="52"/>
  <c r="G151" i="52"/>
  <c r="G152" i="52"/>
  <c r="G153" i="52"/>
  <c r="G154" i="52"/>
  <c r="G156" i="52"/>
  <c r="G157" i="52"/>
  <c r="G158" i="52"/>
  <c r="G159" i="52"/>
  <c r="G160" i="52"/>
  <c r="G165" i="52"/>
  <c r="G166" i="52"/>
  <c r="G167" i="52"/>
  <c r="G168" i="52"/>
  <c r="G169" i="52"/>
  <c r="G170" i="52"/>
  <c r="G171" i="52"/>
  <c r="G172" i="52"/>
  <c r="G173" i="52"/>
  <c r="G174" i="52"/>
  <c r="G175" i="52"/>
  <c r="G176" i="52"/>
  <c r="G177" i="52"/>
  <c r="G178" i="52"/>
  <c r="G179" i="52"/>
  <c r="G180" i="52"/>
  <c r="G181" i="52"/>
  <c r="G182" i="52"/>
  <c r="G183" i="52"/>
  <c r="G184" i="52"/>
  <c r="G185" i="52"/>
  <c r="G186" i="52"/>
  <c r="G187" i="52"/>
  <c r="G188" i="52"/>
  <c r="G189" i="52"/>
  <c r="I159" i="53"/>
  <c r="H173" i="53"/>
  <c r="H174" i="53"/>
  <c r="H175" i="53"/>
  <c r="H178" i="53"/>
  <c r="H181" i="53"/>
  <c r="H190" i="53"/>
  <c r="H194" i="53"/>
  <c r="H202" i="53"/>
  <c r="H205" i="53"/>
  <c r="H209" i="53"/>
  <c r="H216" i="53"/>
  <c r="H230" i="53"/>
  <c r="H232" i="53"/>
  <c r="H233" i="53"/>
  <c r="H236" i="53"/>
  <c r="H240" i="53"/>
  <c r="H250" i="53"/>
  <c r="H257" i="53"/>
  <c r="H259" i="53"/>
  <c r="H260" i="53"/>
  <c r="H261" i="53"/>
  <c r="H264" i="53"/>
  <c r="H267" i="53"/>
  <c r="H268" i="53"/>
  <c r="H25" i="53"/>
  <c r="H24" i="53"/>
  <c r="H23" i="53"/>
  <c r="H16" i="53"/>
  <c r="H15" i="53"/>
  <c r="H151" i="53"/>
  <c r="H149" i="53"/>
  <c r="H147" i="53"/>
  <c r="H145" i="53"/>
  <c r="H139" i="53"/>
  <c r="H133" i="53"/>
  <c r="H113" i="53"/>
  <c r="H110" i="53"/>
  <c r="H109" i="53"/>
  <c r="H108" i="53"/>
  <c r="H100" i="53"/>
  <c r="H94" i="53"/>
  <c r="H87" i="53"/>
  <c r="H86" i="53"/>
  <c r="H83" i="53"/>
  <c r="H73" i="53"/>
  <c r="H72" i="53"/>
  <c r="H71" i="53"/>
  <c r="H70" i="53"/>
  <c r="H68" i="53"/>
  <c r="H66" i="53"/>
  <c r="H65" i="53"/>
  <c r="H64" i="53"/>
  <c r="H62" i="53"/>
  <c r="H60" i="53"/>
  <c r="H59" i="53"/>
  <c r="H56" i="53"/>
  <c r="H55" i="53"/>
  <c r="H54" i="53"/>
  <c r="H48" i="53"/>
  <c r="H47" i="53"/>
  <c r="H46" i="53"/>
  <c r="H45" i="53"/>
  <c r="H44" i="53"/>
  <c r="H42" i="53"/>
  <c r="H36" i="53"/>
  <c r="H31" i="53"/>
  <c r="I204" i="53"/>
  <c r="H204" i="53" s="1"/>
  <c r="I82" i="53"/>
  <c r="G10" i="52"/>
  <c r="G11" i="52"/>
  <c r="G12" i="52"/>
  <c r="G13" i="52"/>
  <c r="G14" i="52"/>
  <c r="G16" i="52"/>
  <c r="G17" i="52"/>
  <c r="G18" i="52"/>
  <c r="G19" i="52"/>
  <c r="G20" i="52"/>
  <c r="G22" i="52"/>
  <c r="G23" i="52"/>
  <c r="G24" i="52"/>
  <c r="G25" i="52"/>
  <c r="G26" i="52"/>
  <c r="G27" i="52"/>
  <c r="G28" i="52"/>
  <c r="G29" i="52"/>
  <c r="G30" i="52"/>
  <c r="G31" i="52"/>
  <c r="G33" i="52"/>
  <c r="G34" i="52"/>
  <c r="G35" i="52"/>
  <c r="G36" i="52"/>
  <c r="G37" i="52"/>
  <c r="G64" i="29"/>
  <c r="E108" i="31"/>
  <c r="F107" i="31"/>
  <c r="H63" i="29"/>
  <c r="H166" i="29"/>
  <c r="I244" i="53"/>
  <c r="H244" i="53" s="1"/>
  <c r="H198" i="29"/>
  <c r="F95" i="31"/>
  <c r="F94" i="31" s="1"/>
  <c r="H48" i="29"/>
  <c r="E95" i="31" l="1"/>
  <c r="I203" i="53"/>
  <c r="H203" i="53" s="1"/>
  <c r="G61" i="53"/>
  <c r="G59" i="53"/>
  <c r="G58" i="53"/>
  <c r="G57" i="53" s="1"/>
  <c r="G54" i="53"/>
  <c r="G53" i="53"/>
  <c r="G52" i="53" s="1"/>
  <c r="D107" i="31"/>
  <c r="F56" i="31"/>
  <c r="E69" i="31"/>
  <c r="E68" i="31" s="1"/>
  <c r="D69" i="31"/>
  <c r="D68" i="31" s="1"/>
  <c r="H182" i="29"/>
  <c r="H181" i="29" s="1"/>
  <c r="H180" i="29" s="1"/>
  <c r="H179" i="29" s="1"/>
  <c r="G51" i="53" l="1"/>
  <c r="G222" i="53"/>
  <c r="G221" i="53" s="1"/>
  <c r="G220" i="53" s="1"/>
  <c r="G219" i="53" s="1"/>
  <c r="G218" i="53" s="1"/>
  <c r="G217" i="53" s="1"/>
  <c r="G240" i="53"/>
  <c r="G167" i="53"/>
  <c r="G160" i="53"/>
  <c r="G83" i="53"/>
  <c r="G58" i="29"/>
  <c r="G57" i="29" s="1"/>
  <c r="F58" i="29"/>
  <c r="F57" i="29" s="1"/>
  <c r="G181" i="29"/>
  <c r="G180" i="29" s="1"/>
  <c r="G179" i="29" s="1"/>
  <c r="G178" i="29" s="1"/>
  <c r="G177" i="29" s="1"/>
  <c r="F181" i="29"/>
  <c r="F180" i="29" s="1"/>
  <c r="F179" i="29" s="1"/>
  <c r="I224" i="53" l="1"/>
  <c r="I251" i="53"/>
  <c r="I81" i="53"/>
  <c r="G76" i="53"/>
  <c r="G75" i="53" s="1"/>
  <c r="G74" i="53" s="1"/>
  <c r="F70" i="31"/>
  <c r="F69" i="31"/>
  <c r="F68" i="31"/>
  <c r="H58" i="29"/>
  <c r="H59" i="29"/>
  <c r="H57" i="29"/>
  <c r="E107" i="31"/>
  <c r="E106" i="31" s="1"/>
  <c r="E105" i="31" s="1"/>
  <c r="E104" i="31" s="1"/>
  <c r="G63" i="29"/>
  <c r="G49" i="29"/>
  <c r="G125" i="29"/>
  <c r="G124" i="29" s="1"/>
  <c r="G123" i="29" s="1"/>
  <c r="G122" i="29" s="1"/>
  <c r="G121" i="29" s="1"/>
  <c r="G120" i="29" s="1"/>
  <c r="F166" i="31" l="1"/>
  <c r="E165" i="31"/>
  <c r="E164" i="31" s="1"/>
  <c r="E163" i="31" s="1"/>
  <c r="E162" i="31" s="1"/>
  <c r="E161" i="31" s="1"/>
  <c r="H126" i="29"/>
  <c r="E73" i="31" l="1"/>
  <c r="E72" i="31" s="1"/>
  <c r="E71" i="31" s="1"/>
  <c r="A162" i="52" l="1"/>
  <c r="A161" i="52"/>
  <c r="F178" i="29"/>
  <c r="F162" i="52" s="1"/>
  <c r="H178" i="29"/>
  <c r="H162" i="52" s="1"/>
  <c r="G162" i="52" l="1"/>
  <c r="F177" i="29"/>
  <c r="F161" i="52" s="1"/>
  <c r="H177" i="29"/>
  <c r="H161" i="52" s="1"/>
  <c r="E55" i="31"/>
  <c r="E98" i="31"/>
  <c r="E41" i="31"/>
  <c r="E43" i="31"/>
  <c r="F42" i="31"/>
  <c r="E45" i="31"/>
  <c r="F14" i="31"/>
  <c r="E17" i="31"/>
  <c r="E15" i="31"/>
  <c r="E128" i="31"/>
  <c r="F130" i="31"/>
  <c r="E130" i="31" s="1"/>
  <c r="E36" i="31"/>
  <c r="D35" i="31"/>
  <c r="D34" i="31"/>
  <c r="D33" i="31" s="1"/>
  <c r="E110" i="31"/>
  <c r="D109" i="31"/>
  <c r="D106" i="31" s="1"/>
  <c r="D105" i="31" s="1"/>
  <c r="D104" i="31" s="1"/>
  <c r="G161" i="52" l="1"/>
  <c r="F129" i="31"/>
  <c r="G66" i="53"/>
  <c r="G20" i="29" l="1"/>
  <c r="G26" i="29"/>
  <c r="G31" i="29"/>
  <c r="G37" i="29"/>
  <c r="G47" i="29"/>
  <c r="G51" i="29"/>
  <c r="G52" i="29"/>
  <c r="G55" i="29"/>
  <c r="G66" i="29"/>
  <c r="G72" i="29"/>
  <c r="G77" i="29"/>
  <c r="G84" i="29"/>
  <c r="G85" i="29"/>
  <c r="G86" i="29"/>
  <c r="G93" i="29"/>
  <c r="G94" i="29"/>
  <c r="G96" i="29"/>
  <c r="G103" i="29"/>
  <c r="G108" i="29"/>
  <c r="G115" i="29"/>
  <c r="G118" i="29"/>
  <c r="G138" i="29"/>
  <c r="G140" i="29"/>
  <c r="G141" i="29"/>
  <c r="G143" i="29"/>
  <c r="G146" i="29"/>
  <c r="G154" i="29"/>
  <c r="G157" i="29"/>
  <c r="G164" i="29"/>
  <c r="G166" i="29"/>
  <c r="G170" i="29"/>
  <c r="G176" i="29"/>
  <c r="G190" i="29"/>
  <c r="G192" i="29"/>
  <c r="G195" i="29"/>
  <c r="G198" i="29"/>
  <c r="G203" i="29"/>
  <c r="G211" i="29"/>
  <c r="G213" i="29"/>
  <c r="G215" i="29"/>
  <c r="G14" i="29"/>
  <c r="I125" i="53"/>
  <c r="H125" i="53" s="1"/>
  <c r="I122" i="53"/>
  <c r="H122" i="53" s="1"/>
  <c r="G268" i="53"/>
  <c r="G266" i="53"/>
  <c r="G265" i="53" s="1"/>
  <c r="G263" i="53"/>
  <c r="G262" i="53" s="1"/>
  <c r="G259" i="53"/>
  <c r="G258" i="53" s="1"/>
  <c r="G250" i="53"/>
  <c r="G249" i="53" s="1"/>
  <c r="G248" i="53" s="1"/>
  <c r="G247" i="53" s="1"/>
  <c r="G246" i="53" s="1"/>
  <c r="G245" i="53" s="1"/>
  <c r="G243" i="53"/>
  <c r="G242" i="53" s="1"/>
  <c r="G241" i="53" s="1"/>
  <c r="G239" i="53"/>
  <c r="G238" i="53"/>
  <c r="G237" i="53" s="1"/>
  <c r="G235" i="53"/>
  <c r="G232" i="53"/>
  <c r="G231" i="53"/>
  <c r="G215" i="53"/>
  <c r="G214" i="53" s="1"/>
  <c r="G213" i="53" s="1"/>
  <c r="G212" i="53" s="1"/>
  <c r="G211" i="53" s="1"/>
  <c r="G210" i="53" s="1"/>
  <c r="G208" i="53"/>
  <c r="G207" i="53" s="1"/>
  <c r="G206" i="53" s="1"/>
  <c r="G201" i="53"/>
  <c r="G200" i="53" s="1"/>
  <c r="G199" i="53" s="1"/>
  <c r="G193" i="53"/>
  <c r="G192" i="53" s="1"/>
  <c r="G191" i="53" s="1"/>
  <c r="G189" i="53"/>
  <c r="G188" i="53" s="1"/>
  <c r="G187" i="53" s="1"/>
  <c r="G180" i="53"/>
  <c r="G179" i="53" s="1"/>
  <c r="G177" i="53"/>
  <c r="G176" i="53" s="1"/>
  <c r="G172" i="53"/>
  <c r="G171" i="53" s="1"/>
  <c r="G166" i="53"/>
  <c r="G165" i="53" s="1"/>
  <c r="G164" i="53" s="1"/>
  <c r="G163" i="53" s="1"/>
  <c r="G162" i="53" s="1"/>
  <c r="G161" i="53" s="1"/>
  <c r="G159" i="53"/>
  <c r="G150" i="53"/>
  <c r="G148" i="53"/>
  <c r="G146" i="53"/>
  <c r="G144" i="53"/>
  <c r="G138" i="53"/>
  <c r="G137" i="53" s="1"/>
  <c r="G136" i="53" s="1"/>
  <c r="G135" i="53" s="1"/>
  <c r="G134" i="53" s="1"/>
  <c r="G132" i="53"/>
  <c r="G131" i="53" s="1"/>
  <c r="G130" i="53" s="1"/>
  <c r="G129" i="53" s="1"/>
  <c r="G128" i="53" s="1"/>
  <c r="G124" i="53"/>
  <c r="G123" i="53" s="1"/>
  <c r="G121" i="53"/>
  <c r="G120" i="53" s="1"/>
  <c r="G113" i="53"/>
  <c r="G112" i="53"/>
  <c r="G111" i="53" s="1"/>
  <c r="G110" i="53"/>
  <c r="G109" i="53"/>
  <c r="G107" i="53"/>
  <c r="G106" i="53" s="1"/>
  <c r="G100" i="53"/>
  <c r="G99" i="53" s="1"/>
  <c r="G98" i="53" s="1"/>
  <c r="G97" i="53" s="1"/>
  <c r="G96" i="53" s="1"/>
  <c r="G95" i="53" s="1"/>
  <c r="G93" i="53"/>
  <c r="G92" i="53" s="1"/>
  <c r="G91" i="53" s="1"/>
  <c r="G90" i="53" s="1"/>
  <c r="G89" i="53" s="1"/>
  <c r="G85" i="53"/>
  <c r="G82" i="53"/>
  <c r="G69" i="53"/>
  <c r="G67" i="53" s="1"/>
  <c r="G50" i="53" s="1"/>
  <c r="G49" i="53" s="1"/>
  <c r="G63" i="53"/>
  <c r="G41" i="53"/>
  <c r="G40" i="53" s="1"/>
  <c r="G39" i="53" s="1"/>
  <c r="G38" i="53" s="1"/>
  <c r="G37" i="53" s="1"/>
  <c r="G35" i="53"/>
  <c r="G34" i="53" s="1"/>
  <c r="G33" i="53" s="1"/>
  <c r="G32" i="53" s="1"/>
  <c r="G30" i="53"/>
  <c r="G29" i="53" s="1"/>
  <c r="G28" i="53" s="1"/>
  <c r="G27" i="53" s="1"/>
  <c r="G23" i="53"/>
  <c r="G22" i="53"/>
  <c r="G21" i="53" s="1"/>
  <c r="G20" i="53" s="1"/>
  <c r="G19" i="53" s="1"/>
  <c r="G18" i="53" s="1"/>
  <c r="G17" i="53" s="1"/>
  <c r="G15" i="53"/>
  <c r="G14" i="53" s="1"/>
  <c r="G13" i="53" s="1"/>
  <c r="H214" i="29"/>
  <c r="H212" i="29"/>
  <c r="H210" i="29"/>
  <c r="H202" i="29"/>
  <c r="H201" i="29" s="1"/>
  <c r="H200" i="29" s="1"/>
  <c r="H199" i="29" s="1"/>
  <c r="H197" i="29"/>
  <c r="H194" i="29"/>
  <c r="H191" i="29"/>
  <c r="H189" i="29"/>
  <c r="H175" i="29"/>
  <c r="H174" i="29" s="1"/>
  <c r="H173" i="29" s="1"/>
  <c r="H172" i="29" s="1"/>
  <c r="H171" i="29" s="1"/>
  <c r="H169" i="29"/>
  <c r="H168" i="29" s="1"/>
  <c r="H165" i="29"/>
  <c r="H163" i="29"/>
  <c r="H162" i="29" s="1"/>
  <c r="H156" i="29"/>
  <c r="H155" i="29" s="1"/>
  <c r="H153" i="29"/>
  <c r="H145" i="29"/>
  <c r="H144" i="29" s="1"/>
  <c r="H142" i="29"/>
  <c r="H139" i="29" s="1"/>
  <c r="H137" i="29"/>
  <c r="H131" i="29"/>
  <c r="H130" i="29" s="1"/>
  <c r="H129" i="29" s="1"/>
  <c r="H128" i="29" s="1"/>
  <c r="H127" i="29" s="1"/>
  <c r="H125" i="29"/>
  <c r="H124" i="29" s="1"/>
  <c r="H123" i="29" s="1"/>
  <c r="H122" i="29" s="1"/>
  <c r="H121" i="29" s="1"/>
  <c r="H120" i="29" s="1"/>
  <c r="H117" i="29"/>
  <c r="H116" i="29" s="1"/>
  <c r="H114" i="29"/>
  <c r="H113" i="29" s="1"/>
  <c r="H107" i="29"/>
  <c r="H106" i="29" s="1"/>
  <c r="H102" i="29"/>
  <c r="H101" i="29" s="1"/>
  <c r="H100" i="29" s="1"/>
  <c r="H99" i="29" s="1"/>
  <c r="H95" i="29"/>
  <c r="H92" i="29" s="1"/>
  <c r="H83" i="29"/>
  <c r="H82" i="29" s="1"/>
  <c r="H81" i="29" s="1"/>
  <c r="H80" i="29" s="1"/>
  <c r="H79" i="29" s="1"/>
  <c r="H78" i="29" s="1"/>
  <c r="H76" i="29"/>
  <c r="H75" i="29" s="1"/>
  <c r="H74" i="29" s="1"/>
  <c r="H73" i="29" s="1"/>
  <c r="H71" i="29"/>
  <c r="H70" i="29" s="1"/>
  <c r="H65" i="29"/>
  <c r="H54" i="29"/>
  <c r="H53" i="29" s="1"/>
  <c r="H50" i="29"/>
  <c r="H46" i="29"/>
  <c r="H36" i="29"/>
  <c r="H35" i="29" s="1"/>
  <c r="H34" i="29" s="1"/>
  <c r="H33" i="29" s="1"/>
  <c r="H32" i="29" s="1"/>
  <c r="H30" i="29"/>
  <c r="H29" i="29" s="1"/>
  <c r="H28" i="29" s="1"/>
  <c r="H27" i="29" s="1"/>
  <c r="H25" i="29"/>
  <c r="H24" i="29" s="1"/>
  <c r="H23" i="29" s="1"/>
  <c r="H22" i="29" s="1"/>
  <c r="H19" i="29"/>
  <c r="H13" i="29"/>
  <c r="H12" i="29" s="1"/>
  <c r="H11" i="29" s="1"/>
  <c r="H10" i="29" s="1"/>
  <c r="H9" i="29" s="1"/>
  <c r="F83" i="29"/>
  <c r="G81" i="53" l="1"/>
  <c r="H81" i="53" s="1"/>
  <c r="H82" i="53"/>
  <c r="H109" i="52"/>
  <c r="H155" i="52"/>
  <c r="G80" i="53"/>
  <c r="G79" i="53" s="1"/>
  <c r="G78" i="53" s="1"/>
  <c r="G256" i="53"/>
  <c r="G255" i="53" s="1"/>
  <c r="G254" i="53" s="1"/>
  <c r="G253" i="53" s="1"/>
  <c r="G252" i="53" s="1"/>
  <c r="G251" i="53" s="1"/>
  <c r="H251" i="53" s="1"/>
  <c r="G26" i="53"/>
  <c r="G158" i="53"/>
  <c r="G198" i="53"/>
  <c r="G197" i="53" s="1"/>
  <c r="G196" i="53" s="1"/>
  <c r="G195" i="53" s="1"/>
  <c r="G186" i="53"/>
  <c r="G185" i="53" s="1"/>
  <c r="G184" i="53" s="1"/>
  <c r="G183" i="53" s="1"/>
  <c r="G119" i="53"/>
  <c r="G118" i="53" s="1"/>
  <c r="G117" i="53" s="1"/>
  <c r="G116" i="53" s="1"/>
  <c r="G115" i="53" s="1"/>
  <c r="H18" i="29"/>
  <c r="H69" i="29"/>
  <c r="H91" i="29"/>
  <c r="H105" i="29"/>
  <c r="H136" i="29"/>
  <c r="H196" i="29"/>
  <c r="H152" i="29"/>
  <c r="H193" i="29"/>
  <c r="G83" i="29"/>
  <c r="G170" i="53"/>
  <c r="G169" i="53" s="1"/>
  <c r="G168" i="53" s="1"/>
  <c r="G143" i="53"/>
  <c r="G142" i="53" s="1"/>
  <c r="G141" i="53" s="1"/>
  <c r="G140" i="53" s="1"/>
  <c r="G234" i="53"/>
  <c r="G105" i="53"/>
  <c r="G104" i="53" s="1"/>
  <c r="G103" i="53" s="1"/>
  <c r="G102" i="53" s="1"/>
  <c r="G101" i="53" s="1"/>
  <c r="G127" i="53"/>
  <c r="G126" i="53" s="1"/>
  <c r="G88" i="53"/>
  <c r="H188" i="29"/>
  <c r="H45" i="29"/>
  <c r="H43" i="29" s="1"/>
  <c r="H21" i="29"/>
  <c r="H112" i="29"/>
  <c r="H62" i="29"/>
  <c r="H161" i="29"/>
  <c r="F50" i="29"/>
  <c r="G50" i="29" s="1"/>
  <c r="F53" i="29"/>
  <c r="G53" i="29" s="1"/>
  <c r="F63" i="29"/>
  <c r="F13" i="29"/>
  <c r="F12" i="29" s="1"/>
  <c r="F19" i="29"/>
  <c r="F18" i="29" s="1"/>
  <c r="F17" i="29" s="1"/>
  <c r="F16" i="29" s="1"/>
  <c r="F15" i="29" s="1"/>
  <c r="F25" i="29"/>
  <c r="F24" i="29" s="1"/>
  <c r="F23" i="29" s="1"/>
  <c r="F30" i="29"/>
  <c r="F36" i="29"/>
  <c r="F35" i="29" s="1"/>
  <c r="F41" i="29"/>
  <c r="F46" i="29"/>
  <c r="G46" i="29" s="1"/>
  <c r="F48" i="29"/>
  <c r="G48" i="29" s="1"/>
  <c r="F65" i="29"/>
  <c r="G65" i="29" s="1"/>
  <c r="F71" i="29"/>
  <c r="F70" i="29" s="1"/>
  <c r="F69" i="29" s="1"/>
  <c r="F68" i="29" s="1"/>
  <c r="F76" i="29"/>
  <c r="F75" i="29" s="1"/>
  <c r="F74" i="29" s="1"/>
  <c r="F82" i="29"/>
  <c r="F95" i="29"/>
  <c r="G95" i="29" s="1"/>
  <c r="F102" i="29"/>
  <c r="F107" i="29"/>
  <c r="F106" i="29" s="1"/>
  <c r="F105" i="29" s="1"/>
  <c r="F104" i="29" s="1"/>
  <c r="F114" i="29"/>
  <c r="F117" i="29"/>
  <c r="F116" i="29" s="1"/>
  <c r="G116" i="29" s="1"/>
  <c r="F125" i="29"/>
  <c r="F131" i="29"/>
  <c r="F130" i="29" s="1"/>
  <c r="F137" i="29"/>
  <c r="F136" i="29" s="1"/>
  <c r="F142" i="29"/>
  <c r="F145" i="29"/>
  <c r="F153" i="29"/>
  <c r="F152" i="29" s="1"/>
  <c r="F156" i="29"/>
  <c r="F155" i="29" s="1"/>
  <c r="G155" i="29" s="1"/>
  <c r="F163" i="29"/>
  <c r="F162" i="29" s="1"/>
  <c r="G162" i="29" s="1"/>
  <c r="F165" i="29"/>
  <c r="G165" i="29" s="1"/>
  <c r="F169" i="29"/>
  <c r="F168" i="29" s="1"/>
  <c r="G168" i="29" s="1"/>
  <c r="F175" i="29"/>
  <c r="F174" i="29" s="1"/>
  <c r="F189" i="29"/>
  <c r="G189" i="29" s="1"/>
  <c r="F191" i="29"/>
  <c r="G191" i="29" s="1"/>
  <c r="F194" i="29"/>
  <c r="G194" i="29" s="1"/>
  <c r="F197" i="29"/>
  <c r="F196" i="29" s="1"/>
  <c r="F202" i="29"/>
  <c r="F201" i="29" s="1"/>
  <c r="F200" i="29" s="1"/>
  <c r="F210" i="29"/>
  <c r="G210" i="29" s="1"/>
  <c r="F212" i="29"/>
  <c r="G212" i="29" s="1"/>
  <c r="F214" i="29"/>
  <c r="G214" i="29" s="1"/>
  <c r="G43" i="53" l="1"/>
  <c r="G182" i="53"/>
  <c r="G157" i="53"/>
  <c r="G114" i="53"/>
  <c r="H187" i="29"/>
  <c r="H186" i="29" s="1"/>
  <c r="G152" i="29"/>
  <c r="G169" i="29"/>
  <c r="G54" i="29"/>
  <c r="G13" i="29"/>
  <c r="G137" i="29"/>
  <c r="G71" i="29"/>
  <c r="F34" i="29"/>
  <c r="G35" i="29"/>
  <c r="F139" i="29"/>
  <c r="G139" i="29" s="1"/>
  <c r="G142" i="29"/>
  <c r="G163" i="29"/>
  <c r="H104" i="29"/>
  <c r="G105" i="29"/>
  <c r="H68" i="29"/>
  <c r="G69" i="29"/>
  <c r="F113" i="29"/>
  <c r="G113" i="29" s="1"/>
  <c r="G114" i="29"/>
  <c r="F81" i="29"/>
  <c r="G82" i="29"/>
  <c r="H160" i="29"/>
  <c r="H111" i="29"/>
  <c r="G36" i="29"/>
  <c r="G136" i="29"/>
  <c r="F129" i="29"/>
  <c r="G130" i="29"/>
  <c r="F144" i="29"/>
  <c r="G144" i="29" s="1"/>
  <c r="G145" i="29"/>
  <c r="F124" i="29"/>
  <c r="F101" i="29"/>
  <c r="G102" i="29"/>
  <c r="F29" i="29"/>
  <c r="G30" i="29"/>
  <c r="F11" i="29"/>
  <c r="G12" i="53"/>
  <c r="G12" i="29"/>
  <c r="H135" i="29"/>
  <c r="G24" i="29"/>
  <c r="G201" i="29"/>
  <c r="G25" i="29"/>
  <c r="G156" i="29"/>
  <c r="G153" i="29"/>
  <c r="G175" i="29"/>
  <c r="G106" i="29"/>
  <c r="G70" i="29"/>
  <c r="G19" i="29"/>
  <c r="G107" i="29"/>
  <c r="F199" i="29"/>
  <c r="G199" i="29" s="1"/>
  <c r="G200" i="29"/>
  <c r="F22" i="29"/>
  <c r="G22" i="29" s="1"/>
  <c r="G23" i="29"/>
  <c r="H61" i="29"/>
  <c r="G202" i="29"/>
  <c r="H17" i="29"/>
  <c r="G18" i="29"/>
  <c r="F173" i="29"/>
  <c r="G174" i="29"/>
  <c r="H208" i="29"/>
  <c r="G197" i="29"/>
  <c r="F73" i="29"/>
  <c r="G73" i="29" s="1"/>
  <c r="G74" i="29"/>
  <c r="H151" i="29"/>
  <c r="G75" i="29"/>
  <c r="G131" i="29"/>
  <c r="G76" i="29"/>
  <c r="G117" i="29"/>
  <c r="G196" i="29"/>
  <c r="H90" i="29"/>
  <c r="G229" i="53"/>
  <c r="G227" i="53" s="1"/>
  <c r="G226" i="53" s="1"/>
  <c r="G225" i="53" s="1"/>
  <c r="G224" i="53" s="1"/>
  <c r="H224" i="53" s="1"/>
  <c r="F188" i="29"/>
  <c r="G188" i="29" s="1"/>
  <c r="F62" i="29"/>
  <c r="F61" i="29" s="1"/>
  <c r="F60" i="29" s="1"/>
  <c r="F209" i="29"/>
  <c r="F208" i="29" s="1"/>
  <c r="F207" i="29" s="1"/>
  <c r="F206" i="29" s="1"/>
  <c r="F205" i="29" s="1"/>
  <c r="F193" i="29"/>
  <c r="G193" i="29" s="1"/>
  <c r="F45" i="29"/>
  <c r="F44" i="29" s="1"/>
  <c r="F92" i="29"/>
  <c r="F161" i="29"/>
  <c r="F160" i="29" s="1"/>
  <c r="F159" i="29" s="1"/>
  <c r="F158" i="29" s="1"/>
  <c r="F151" i="29"/>
  <c r="F150" i="29" s="1"/>
  <c r="F149" i="29" s="1"/>
  <c r="F148" i="29" s="1"/>
  <c r="G156" i="53" l="1"/>
  <c r="F112" i="29"/>
  <c r="F111" i="29" s="1"/>
  <c r="F110" i="29" s="1"/>
  <c r="F109" i="29" s="1"/>
  <c r="F67" i="29"/>
  <c r="G62" i="29"/>
  <c r="F172" i="29"/>
  <c r="G173" i="29"/>
  <c r="F123" i="29"/>
  <c r="F128" i="29"/>
  <c r="G129" i="29"/>
  <c r="H110" i="29"/>
  <c r="F80" i="29"/>
  <c r="G81" i="29"/>
  <c r="G68" i="29"/>
  <c r="H67" i="29"/>
  <c r="F91" i="29"/>
  <c r="G92" i="29"/>
  <c r="F187" i="29"/>
  <c r="H89" i="29"/>
  <c r="H150" i="29"/>
  <c r="G151" i="29"/>
  <c r="G209" i="29"/>
  <c r="H60" i="29"/>
  <c r="H38" i="29" s="1"/>
  <c r="G61" i="29"/>
  <c r="F135" i="29"/>
  <c r="F134" i="29" s="1"/>
  <c r="F133" i="29" s="1"/>
  <c r="F28" i="29"/>
  <c r="G29" i="29"/>
  <c r="H134" i="29"/>
  <c r="G161" i="29"/>
  <c r="H207" i="29"/>
  <c r="G208" i="29"/>
  <c r="H16" i="29"/>
  <c r="G17" i="29"/>
  <c r="F10" i="29"/>
  <c r="G11" i="53"/>
  <c r="G11" i="29"/>
  <c r="F100" i="29"/>
  <c r="G101" i="29"/>
  <c r="H159" i="29"/>
  <c r="G160" i="29"/>
  <c r="G104" i="29"/>
  <c r="H98" i="29"/>
  <c r="H185" i="29"/>
  <c r="F33" i="29"/>
  <c r="G34" i="29"/>
  <c r="F35" i="31"/>
  <c r="E35" i="31" s="1"/>
  <c r="F127" i="31"/>
  <c r="D127" i="31"/>
  <c r="F148" i="31"/>
  <c r="E14" i="31"/>
  <c r="F34" i="31"/>
  <c r="F147" i="31" l="1"/>
  <c r="E147" i="31" s="1"/>
  <c r="E148" i="31"/>
  <c r="G155" i="53"/>
  <c r="F38" i="29"/>
  <c r="F33" i="31"/>
  <c r="E33" i="31" s="1"/>
  <c r="E34" i="31"/>
  <c r="G112" i="29"/>
  <c r="G111" i="29"/>
  <c r="G67" i="29"/>
  <c r="E127" i="31"/>
  <c r="F122" i="29"/>
  <c r="F27" i="29"/>
  <c r="G28" i="29"/>
  <c r="H97" i="29"/>
  <c r="F9" i="29"/>
  <c r="G10" i="53"/>
  <c r="G10" i="29"/>
  <c r="H133" i="29"/>
  <c r="H119" i="29" s="1"/>
  <c r="G134" i="29"/>
  <c r="H88" i="29"/>
  <c r="F32" i="29"/>
  <c r="G32" i="29" s="1"/>
  <c r="G33" i="29"/>
  <c r="F99" i="29"/>
  <c r="G100" i="29"/>
  <c r="H206" i="29"/>
  <c r="G207" i="29"/>
  <c r="F186" i="29"/>
  <c r="G187" i="29"/>
  <c r="H109" i="29"/>
  <c r="G109" i="29" s="1"/>
  <c r="G110" i="29"/>
  <c r="H149" i="29"/>
  <c r="G150" i="29"/>
  <c r="H184" i="29"/>
  <c r="H158" i="29"/>
  <c r="G159" i="29"/>
  <c r="H15" i="29"/>
  <c r="G15" i="29" s="1"/>
  <c r="G16" i="29"/>
  <c r="G135" i="29"/>
  <c r="G60" i="29"/>
  <c r="G38" i="29" s="1"/>
  <c r="F90" i="29"/>
  <c r="G91" i="29"/>
  <c r="F79" i="29"/>
  <c r="G80" i="29"/>
  <c r="F127" i="29"/>
  <c r="G128" i="29"/>
  <c r="F171" i="29"/>
  <c r="G172" i="29"/>
  <c r="H8" i="29" l="1"/>
  <c r="H216" i="29" s="1"/>
  <c r="G216" i="29" s="1"/>
  <c r="I152" i="53"/>
  <c r="G158" i="29"/>
  <c r="H145" i="52"/>
  <c r="G154" i="53"/>
  <c r="G133" i="29"/>
  <c r="G171" i="29"/>
  <c r="G127" i="29"/>
  <c r="F89" i="29"/>
  <c r="G90" i="29"/>
  <c r="G9" i="53"/>
  <c r="G9" i="29"/>
  <c r="I8" i="53"/>
  <c r="H205" i="29"/>
  <c r="G206" i="29"/>
  <c r="F21" i="29"/>
  <c r="G21" i="29" s="1"/>
  <c r="G27" i="29"/>
  <c r="F78" i="29"/>
  <c r="G78" i="29" s="1"/>
  <c r="G79" i="29"/>
  <c r="H148" i="29"/>
  <c r="H147" i="29" s="1"/>
  <c r="G149" i="29"/>
  <c r="F185" i="29"/>
  <c r="G186" i="29"/>
  <c r="G99" i="29"/>
  <c r="F98" i="29"/>
  <c r="H87" i="29"/>
  <c r="F121" i="29"/>
  <c r="I121" i="53"/>
  <c r="I113" i="53"/>
  <c r="I110" i="53"/>
  <c r="I109" i="53"/>
  <c r="I66" i="53"/>
  <c r="I15" i="53"/>
  <c r="I14" i="53" s="1"/>
  <c r="I23" i="53"/>
  <c r="I30" i="53"/>
  <c r="I29" i="53" s="1"/>
  <c r="I35" i="53"/>
  <c r="I41" i="53"/>
  <c r="I54" i="53"/>
  <c r="I69" i="53"/>
  <c r="H69" i="53" s="1"/>
  <c r="I85" i="53"/>
  <c r="I93" i="53"/>
  <c r="I100" i="53"/>
  <c r="I99" i="53" s="1"/>
  <c r="I112" i="53"/>
  <c r="I124" i="53"/>
  <c r="I132" i="53"/>
  <c r="I138" i="53"/>
  <c r="I146" i="53"/>
  <c r="I150" i="53"/>
  <c r="I172" i="53"/>
  <c r="I177" i="53"/>
  <c r="I180" i="53"/>
  <c r="I189" i="53"/>
  <c r="I193" i="53"/>
  <c r="I201" i="53"/>
  <c r="I208" i="53"/>
  <c r="H208" i="53" s="1"/>
  <c r="I215" i="53"/>
  <c r="I232" i="53"/>
  <c r="I235" i="53"/>
  <c r="H235" i="53" s="1"/>
  <c r="I238" i="53"/>
  <c r="H238" i="53" s="1"/>
  <c r="I243" i="53"/>
  <c r="H243" i="53" s="1"/>
  <c r="I250" i="53"/>
  <c r="I249" i="53" s="1"/>
  <c r="I259" i="53"/>
  <c r="I258" i="53" s="1"/>
  <c r="H258" i="53" s="1"/>
  <c r="I263" i="53"/>
  <c r="I266" i="53"/>
  <c r="I176" i="53" l="1"/>
  <c r="H176" i="53" s="1"/>
  <c r="H177" i="53"/>
  <c r="I137" i="53"/>
  <c r="H138" i="53"/>
  <c r="I248" i="53"/>
  <c r="H249" i="53"/>
  <c r="I192" i="53"/>
  <c r="H193" i="53"/>
  <c r="I131" i="53"/>
  <c r="H132" i="53"/>
  <c r="I40" i="53"/>
  <c r="H41" i="53"/>
  <c r="I13" i="53"/>
  <c r="H14" i="53"/>
  <c r="I188" i="53"/>
  <c r="H189" i="53"/>
  <c r="I148" i="53"/>
  <c r="H148" i="53" s="1"/>
  <c r="H150" i="53"/>
  <c r="I123" i="53"/>
  <c r="H123" i="53" s="1"/>
  <c r="H124" i="53"/>
  <c r="I84" i="53"/>
  <c r="I80" i="53" s="1"/>
  <c r="H85" i="53"/>
  <c r="I34" i="53"/>
  <c r="H35" i="53"/>
  <c r="I120" i="53"/>
  <c r="H120" i="53" s="1"/>
  <c r="H121" i="53"/>
  <c r="I200" i="53"/>
  <c r="H201" i="53"/>
  <c r="I98" i="53"/>
  <c r="H99" i="53"/>
  <c r="I171" i="53"/>
  <c r="H171" i="53" s="1"/>
  <c r="H172" i="53"/>
  <c r="I92" i="53"/>
  <c r="H93" i="53"/>
  <c r="I265" i="53"/>
  <c r="H265" i="53" s="1"/>
  <c r="H266" i="53"/>
  <c r="I262" i="53"/>
  <c r="H262" i="53" s="1"/>
  <c r="H263" i="53"/>
  <c r="I179" i="53"/>
  <c r="H179" i="53" s="1"/>
  <c r="H180" i="53"/>
  <c r="I144" i="53"/>
  <c r="H144" i="53" s="1"/>
  <c r="H146" i="53"/>
  <c r="I111" i="53"/>
  <c r="H111" i="53" s="1"/>
  <c r="H112" i="53"/>
  <c r="I28" i="53"/>
  <c r="H29" i="53"/>
  <c r="F8" i="29"/>
  <c r="G8" i="29" s="1"/>
  <c r="I182" i="53"/>
  <c r="H182" i="53" s="1"/>
  <c r="I214" i="53"/>
  <c r="H215" i="53"/>
  <c r="G153" i="53"/>
  <c r="F97" i="29"/>
  <c r="G97" i="29" s="1"/>
  <c r="G98" i="29"/>
  <c r="F184" i="29"/>
  <c r="G185" i="29"/>
  <c r="G204" i="29"/>
  <c r="G205" i="29"/>
  <c r="F88" i="29"/>
  <c r="G89" i="29"/>
  <c r="F120" i="29"/>
  <c r="F119" i="29" s="1"/>
  <c r="G119" i="29" s="1"/>
  <c r="G148" i="29"/>
  <c r="G147" i="29"/>
  <c r="I53" i="53"/>
  <c r="H53" i="53" s="1"/>
  <c r="I231" i="53"/>
  <c r="H231" i="53" s="1"/>
  <c r="I58" i="53"/>
  <c r="H58" i="53" s="1"/>
  <c r="I63" i="53"/>
  <c r="H63" i="53" s="1"/>
  <c r="I234" i="53"/>
  <c r="H234" i="53" s="1"/>
  <c r="I242" i="53"/>
  <c r="H242" i="53" s="1"/>
  <c r="I237" i="53"/>
  <c r="H237" i="53" s="1"/>
  <c r="I22" i="53"/>
  <c r="H22" i="53" s="1"/>
  <c r="I107" i="53"/>
  <c r="I207" i="53"/>
  <c r="H207" i="53" s="1"/>
  <c r="I239" i="53"/>
  <c r="H239" i="53" s="1"/>
  <c r="E82" i="31"/>
  <c r="I256" i="53" l="1"/>
  <c r="I255" i="53" s="1"/>
  <c r="I170" i="53"/>
  <c r="H170" i="53" s="1"/>
  <c r="I119" i="53"/>
  <c r="I118" i="53" s="1"/>
  <c r="I106" i="53"/>
  <c r="H107" i="53"/>
  <c r="I27" i="53"/>
  <c r="H27" i="53" s="1"/>
  <c r="H28" i="53"/>
  <c r="I199" i="53"/>
  <c r="H199" i="53" s="1"/>
  <c r="H200" i="53"/>
  <c r="I33" i="53"/>
  <c r="H34" i="53"/>
  <c r="I187" i="53"/>
  <c r="H187" i="53" s="1"/>
  <c r="H188" i="53"/>
  <c r="I191" i="53"/>
  <c r="H192" i="53"/>
  <c r="I91" i="53"/>
  <c r="H92" i="53"/>
  <c r="I169" i="53"/>
  <c r="H119" i="53"/>
  <c r="I39" i="53"/>
  <c r="H40" i="53"/>
  <c r="I136" i="53"/>
  <c r="H137" i="53"/>
  <c r="I143" i="53"/>
  <c r="I97" i="53"/>
  <c r="H98" i="53"/>
  <c r="I12" i="53"/>
  <c r="H13" i="53"/>
  <c r="I130" i="53"/>
  <c r="H131" i="53"/>
  <c r="I247" i="53"/>
  <c r="H248" i="53"/>
  <c r="I79" i="53"/>
  <c r="H80" i="53"/>
  <c r="I213" i="53"/>
  <c r="H214" i="53"/>
  <c r="G152" i="53"/>
  <c r="H152" i="53" s="1"/>
  <c r="G8" i="53"/>
  <c r="H8" i="53" s="1"/>
  <c r="G183" i="29"/>
  <c r="G184" i="29"/>
  <c r="F87" i="29"/>
  <c r="F216" i="29" s="1"/>
  <c r="G88" i="29"/>
  <c r="I21" i="53"/>
  <c r="H21" i="53" s="1"/>
  <c r="I229" i="53"/>
  <c r="H229" i="53" s="1"/>
  <c r="I57" i="53"/>
  <c r="H57" i="53" s="1"/>
  <c r="I52" i="53"/>
  <c r="H52" i="53" s="1"/>
  <c r="I241" i="53"/>
  <c r="H241" i="53" s="1"/>
  <c r="I67" i="53"/>
  <c r="H67" i="53" s="1"/>
  <c r="I206" i="53"/>
  <c r="H206" i="53" s="1"/>
  <c r="E57" i="31"/>
  <c r="H256" i="53" l="1"/>
  <c r="I246" i="53"/>
  <c r="H247" i="53"/>
  <c r="I117" i="53"/>
  <c r="H118" i="53"/>
  <c r="I90" i="53"/>
  <c r="H91" i="53"/>
  <c r="I105" i="53"/>
  <c r="H106" i="53"/>
  <c r="I129" i="53"/>
  <c r="H130" i="53"/>
  <c r="I96" i="53"/>
  <c r="H97" i="53"/>
  <c r="I11" i="53"/>
  <c r="H12" i="53"/>
  <c r="I135" i="53"/>
  <c r="H136" i="53"/>
  <c r="I142" i="53"/>
  <c r="H143" i="53"/>
  <c r="I38" i="53"/>
  <c r="H39" i="53"/>
  <c r="I168" i="53"/>
  <c r="H168" i="53" s="1"/>
  <c r="H169" i="53"/>
  <c r="H191" i="53"/>
  <c r="I186" i="53"/>
  <c r="I32" i="53"/>
  <c r="H33" i="53"/>
  <c r="I254" i="53"/>
  <c r="H255" i="53"/>
  <c r="I78" i="53"/>
  <c r="H78" i="53" s="1"/>
  <c r="H79" i="53"/>
  <c r="I212" i="53"/>
  <c r="H213" i="53"/>
  <c r="G87" i="29"/>
  <c r="I20" i="53"/>
  <c r="H20" i="53" s="1"/>
  <c r="I228" i="53"/>
  <c r="H228" i="53" s="1"/>
  <c r="I198" i="53"/>
  <c r="D64" i="31"/>
  <c r="D40" i="31"/>
  <c r="F44" i="31"/>
  <c r="F48" i="31"/>
  <c r="F47" i="31" s="1"/>
  <c r="D44" i="31"/>
  <c r="F54" i="31"/>
  <c r="D54" i="31"/>
  <c r="F60" i="31"/>
  <c r="F57" i="31" s="1"/>
  <c r="D60" i="31"/>
  <c r="D57" i="31" s="1"/>
  <c r="F63" i="31"/>
  <c r="F62" i="31" s="1"/>
  <c r="F66" i="31"/>
  <c r="F65" i="31" s="1"/>
  <c r="F73" i="31"/>
  <c r="F72" i="31" s="1"/>
  <c r="F71" i="31" s="1"/>
  <c r="D73" i="31"/>
  <c r="D72" i="31" s="1"/>
  <c r="D71" i="31" s="1"/>
  <c r="D37" i="31" s="1"/>
  <c r="F93" i="31"/>
  <c r="F97" i="31"/>
  <c r="F90" i="31"/>
  <c r="F88" i="31"/>
  <c r="D88" i="31"/>
  <c r="D97" i="31"/>
  <c r="D96" i="31" s="1"/>
  <c r="D94" i="31"/>
  <c r="F102" i="31"/>
  <c r="F101" i="31" s="1"/>
  <c r="F100" i="31" s="1"/>
  <c r="F99" i="31" s="1"/>
  <c r="D102" i="31"/>
  <c r="D101" i="31" s="1"/>
  <c r="D100" i="31" s="1"/>
  <c r="D99" i="31" s="1"/>
  <c r="F83" i="31"/>
  <c r="F81" i="31"/>
  <c r="F79" i="31"/>
  <c r="F109" i="31"/>
  <c r="E109" i="31" s="1"/>
  <c r="F114" i="31"/>
  <c r="F151" i="31"/>
  <c r="F145" i="31"/>
  <c r="F139" i="31"/>
  <c r="F138" i="31" s="1"/>
  <c r="F137" i="31" s="1"/>
  <c r="D139" i="31"/>
  <c r="D138" i="31" s="1"/>
  <c r="D137" i="31" s="1"/>
  <c r="F134" i="31"/>
  <c r="F133" i="31" s="1"/>
  <c r="F136" i="31" s="1"/>
  <c r="D129" i="31"/>
  <c r="E129" i="31" s="1"/>
  <c r="E126" i="31" s="1"/>
  <c r="F159" i="31"/>
  <c r="F156" i="31"/>
  <c r="F123" i="31"/>
  <c r="F122" i="31" s="1"/>
  <c r="F120" i="31"/>
  <c r="F119" i="31" s="1"/>
  <c r="D120" i="31"/>
  <c r="F165" i="31"/>
  <c r="F164" i="31" s="1"/>
  <c r="D165" i="31"/>
  <c r="D164" i="31" s="1"/>
  <c r="D92" i="31" s="1"/>
  <c r="F92" i="31" s="1"/>
  <c r="F31" i="31"/>
  <c r="F29" i="31" s="1"/>
  <c r="F24" i="31" s="1"/>
  <c r="F23" i="31" s="1"/>
  <c r="F28" i="31"/>
  <c r="F26" i="31"/>
  <c r="F25" i="31" s="1"/>
  <c r="F20" i="31"/>
  <c r="F19" i="31" s="1"/>
  <c r="F18" i="31" s="1"/>
  <c r="F11" i="31"/>
  <c r="F10" i="31" s="1"/>
  <c r="I37" i="53" l="1"/>
  <c r="H37" i="53" s="1"/>
  <c r="H38" i="53"/>
  <c r="I95" i="53"/>
  <c r="H95" i="53" s="1"/>
  <c r="H96" i="53"/>
  <c r="H105" i="53"/>
  <c r="I104" i="53"/>
  <c r="I185" i="53"/>
  <c r="H186" i="53"/>
  <c r="I253" i="53"/>
  <c r="H254" i="53"/>
  <c r="I134" i="53"/>
  <c r="H134" i="53" s="1"/>
  <c r="H135" i="53"/>
  <c r="I116" i="53"/>
  <c r="H117" i="53"/>
  <c r="H32" i="53"/>
  <c r="I26" i="53"/>
  <c r="H26" i="53" s="1"/>
  <c r="I141" i="53"/>
  <c r="H142" i="53"/>
  <c r="I10" i="53"/>
  <c r="H11" i="53"/>
  <c r="I128" i="53"/>
  <c r="H129" i="53"/>
  <c r="I89" i="53"/>
  <c r="H90" i="53"/>
  <c r="I245" i="53"/>
  <c r="H245" i="53" s="1"/>
  <c r="H246" i="53"/>
  <c r="F158" i="31"/>
  <c r="F144" i="31"/>
  <c r="D93" i="31"/>
  <c r="E93" i="31" s="1"/>
  <c r="E94" i="31"/>
  <c r="F155" i="31"/>
  <c r="F150" i="31"/>
  <c r="F113" i="31"/>
  <c r="I197" i="53"/>
  <c r="H198" i="53"/>
  <c r="I211" i="53"/>
  <c r="H212" i="53"/>
  <c r="F53" i="31"/>
  <c r="E54" i="31"/>
  <c r="E44" i="31"/>
  <c r="F163" i="31"/>
  <c r="F162" i="31" s="1"/>
  <c r="F161" i="31" s="1"/>
  <c r="D163" i="31"/>
  <c r="F96" i="31"/>
  <c r="E96" i="31" s="1"/>
  <c r="E97" i="31"/>
  <c r="E40" i="31"/>
  <c r="I19" i="53"/>
  <c r="H19" i="53" s="1"/>
  <c r="F126" i="31"/>
  <c r="F125" i="31" s="1"/>
  <c r="D126" i="31"/>
  <c r="D125" i="31" s="1"/>
  <c r="F106" i="31"/>
  <c r="I227" i="53"/>
  <c r="H227" i="53" s="1"/>
  <c r="F87" i="31"/>
  <c r="F86" i="31" s="1"/>
  <c r="F85" i="31" s="1"/>
  <c r="F132" i="31"/>
  <c r="F131" i="31" s="1"/>
  <c r="F78" i="31"/>
  <c r="F118" i="31"/>
  <c r="F22" i="31"/>
  <c r="H9" i="52"/>
  <c r="G9" i="52" s="1"/>
  <c r="H116" i="52"/>
  <c r="F15" i="52"/>
  <c r="F32" i="52"/>
  <c r="F79" i="52"/>
  <c r="G79" i="52" s="1"/>
  <c r="F109" i="52"/>
  <c r="G109" i="52" s="1"/>
  <c r="F116" i="52"/>
  <c r="F155" i="52"/>
  <c r="G155" i="52" s="1"/>
  <c r="H134" i="52"/>
  <c r="H163" i="52"/>
  <c r="H78" i="52"/>
  <c r="H188" i="52"/>
  <c r="H187" i="52" s="1"/>
  <c r="H186" i="52" s="1"/>
  <c r="H185" i="52" s="1"/>
  <c r="H175" i="52"/>
  <c r="H174" i="52" s="1"/>
  <c r="H173" i="52" s="1"/>
  <c r="H171" i="52"/>
  <c r="H169" i="52"/>
  <c r="H168" i="52" s="1"/>
  <c r="H167" i="52" s="1"/>
  <c r="H166" i="52" s="1"/>
  <c r="H159" i="52"/>
  <c r="H158" i="52" s="1"/>
  <c r="H157" i="52" s="1"/>
  <c r="H156" i="52" s="1"/>
  <c r="H132" i="52"/>
  <c r="H131" i="52" s="1"/>
  <c r="H129" i="52"/>
  <c r="H128" i="52" s="1"/>
  <c r="H126" i="52"/>
  <c r="H125" i="52" s="1"/>
  <c r="H106" i="52"/>
  <c r="H105" i="52" s="1"/>
  <c r="H103" i="52"/>
  <c r="H102" i="52" s="1"/>
  <c r="H101" i="52" s="1"/>
  <c r="H100" i="52" s="1"/>
  <c r="H99" i="52" s="1"/>
  <c r="H76" i="52"/>
  <c r="H74" i="52"/>
  <c r="H67" i="52"/>
  <c r="H66" i="52" s="1"/>
  <c r="H65" i="52" s="1"/>
  <c r="H64" i="52" s="1"/>
  <c r="H62" i="52"/>
  <c r="H61" i="52"/>
  <c r="H60" i="52" s="1"/>
  <c r="H59" i="52" s="1"/>
  <c r="H58" i="52" s="1"/>
  <c r="H56" i="52"/>
  <c r="H54" i="52"/>
  <c r="H49" i="52"/>
  <c r="H48" i="52" s="1"/>
  <c r="H46" i="52"/>
  <c r="H44" i="52"/>
  <c r="H41" i="52" s="1"/>
  <c r="H40" i="52" s="1"/>
  <c r="H39" i="52" s="1"/>
  <c r="H42" i="52"/>
  <c r="H32" i="52"/>
  <c r="F154" i="31" l="1"/>
  <c r="G32" i="52"/>
  <c r="I9" i="53"/>
  <c r="H9" i="53" s="1"/>
  <c r="H10" i="53"/>
  <c r="H104" i="53"/>
  <c r="I103" i="53"/>
  <c r="H89" i="53"/>
  <c r="I88" i="53"/>
  <c r="H88" i="53" s="1"/>
  <c r="I184" i="53"/>
  <c r="H185" i="53"/>
  <c r="H128" i="53"/>
  <c r="I127" i="53"/>
  <c r="I140" i="53"/>
  <c r="H140" i="53" s="1"/>
  <c r="H141" i="53"/>
  <c r="I115" i="53"/>
  <c r="H116" i="53"/>
  <c r="I252" i="53"/>
  <c r="H252" i="53" s="1"/>
  <c r="H253" i="53"/>
  <c r="F153" i="31"/>
  <c r="G116" i="52"/>
  <c r="F143" i="31"/>
  <c r="F142" i="31" s="1"/>
  <c r="F112" i="31"/>
  <c r="I196" i="53"/>
  <c r="H197" i="53"/>
  <c r="I210" i="53"/>
  <c r="H210" i="53" s="1"/>
  <c r="H211" i="53"/>
  <c r="H53" i="52"/>
  <c r="H52" i="52" s="1"/>
  <c r="H51" i="52" s="1"/>
  <c r="H124" i="52"/>
  <c r="H123" i="52" s="1"/>
  <c r="H73" i="52"/>
  <c r="H72" i="52" s="1"/>
  <c r="H71" i="52" s="1"/>
  <c r="F105" i="31"/>
  <c r="F104" i="31" s="1"/>
  <c r="I18" i="53"/>
  <c r="H18" i="53" s="1"/>
  <c r="H15" i="52"/>
  <c r="G15" i="52" s="1"/>
  <c r="F145" i="52"/>
  <c r="G145" i="52" s="1"/>
  <c r="I226" i="53"/>
  <c r="H226" i="53" s="1"/>
  <c r="F76" i="31"/>
  <c r="F75" i="31" s="1"/>
  <c r="F77" i="31"/>
  <c r="F135" i="52"/>
  <c r="G135" i="52" s="1"/>
  <c r="F98" i="52"/>
  <c r="G98" i="52" s="1"/>
  <c r="H191" i="52"/>
  <c r="F86" i="52"/>
  <c r="G86" i="52" s="1"/>
  <c r="F21" i="52"/>
  <c r="H165" i="52"/>
  <c r="H21" i="52"/>
  <c r="I183" i="53" l="1"/>
  <c r="H183" i="53" s="1"/>
  <c r="H184" i="53"/>
  <c r="I126" i="53"/>
  <c r="H126" i="53" s="1"/>
  <c r="H127" i="53"/>
  <c r="H103" i="53"/>
  <c r="I102" i="53"/>
  <c r="H115" i="53"/>
  <c r="G21" i="52"/>
  <c r="H190" i="52"/>
  <c r="F141" i="31"/>
  <c r="F111" i="31"/>
  <c r="I195" i="53"/>
  <c r="H195" i="53" s="1"/>
  <c r="H196" i="53"/>
  <c r="I17" i="53"/>
  <c r="H17" i="53" s="1"/>
  <c r="I225" i="53"/>
  <c r="H225" i="53" s="1"/>
  <c r="F190" i="52"/>
  <c r="F191" i="52"/>
  <c r="G191" i="52" s="1"/>
  <c r="H69" i="52"/>
  <c r="H70" i="52"/>
  <c r="F164" i="52"/>
  <c r="G164" i="52" s="1"/>
  <c r="F163" i="52"/>
  <c r="G163" i="52" s="1"/>
  <c r="F69" i="52"/>
  <c r="F70" i="52"/>
  <c r="F108" i="52"/>
  <c r="F122" i="52"/>
  <c r="H108" i="52"/>
  <c r="H122" i="52"/>
  <c r="F78" i="52"/>
  <c r="G78" i="52" s="1"/>
  <c r="F134" i="52"/>
  <c r="G134" i="52" s="1"/>
  <c r="D66" i="31"/>
  <c r="D65" i="31" s="1"/>
  <c r="I114" i="53" l="1"/>
  <c r="H114" i="53" s="1"/>
  <c r="H102" i="53"/>
  <c r="I101" i="53"/>
  <c r="H101" i="53" s="1"/>
  <c r="G122" i="52"/>
  <c r="G70" i="52"/>
  <c r="G108" i="52"/>
  <c r="G69" i="52"/>
  <c r="G190" i="52"/>
  <c r="F8" i="52"/>
  <c r="F203" i="52" s="1"/>
  <c r="F38" i="52"/>
  <c r="F117" i="31"/>
  <c r="F116" i="31" l="1"/>
  <c r="H38" i="52" l="1"/>
  <c r="G38" i="52" s="1"/>
  <c r="F51" i="31"/>
  <c r="F50" i="31" s="1"/>
  <c r="F13" i="52"/>
  <c r="F12" i="52" s="1"/>
  <c r="G201" i="52"/>
  <c r="F200" i="52"/>
  <c r="G200" i="52" s="1"/>
  <c r="G199" i="52"/>
  <c r="F198" i="52"/>
  <c r="G198" i="52" s="1"/>
  <c r="G197" i="52"/>
  <c r="F196" i="52"/>
  <c r="F188" i="52"/>
  <c r="F175" i="52"/>
  <c r="F174" i="52" s="1"/>
  <c r="F173" i="52" s="1"/>
  <c r="F171" i="52"/>
  <c r="F169" i="52"/>
  <c r="F159" i="52"/>
  <c r="F153" i="52"/>
  <c r="F152" i="52" s="1"/>
  <c r="F150" i="52"/>
  <c r="F132" i="52"/>
  <c r="F131" i="52" s="1"/>
  <c r="F129" i="52"/>
  <c r="F126" i="52"/>
  <c r="F125" i="52" s="1"/>
  <c r="F120" i="52"/>
  <c r="F114" i="52"/>
  <c r="F113" i="52" s="1"/>
  <c r="F112" i="52" s="1"/>
  <c r="F106" i="52"/>
  <c r="F105" i="52" s="1"/>
  <c r="F103" i="52"/>
  <c r="F102" i="52" s="1"/>
  <c r="F96" i="52"/>
  <c r="F91" i="52"/>
  <c r="F90" i="52" s="1"/>
  <c r="F89" i="52" s="1"/>
  <c r="F84" i="52"/>
  <c r="F76" i="52"/>
  <c r="F74" i="52"/>
  <c r="F67" i="52"/>
  <c r="F62" i="52"/>
  <c r="F56" i="52"/>
  <c r="F54" i="52"/>
  <c r="F49" i="52"/>
  <c r="F46" i="52"/>
  <c r="F44" i="52"/>
  <c r="F42" i="52"/>
  <c r="F36" i="52"/>
  <c r="F35" i="52" s="1"/>
  <c r="F30" i="52"/>
  <c r="F25" i="52"/>
  <c r="F24" i="52" s="1"/>
  <c r="F19" i="52"/>
  <c r="H8" i="52" l="1"/>
  <c r="H203" i="52" s="1"/>
  <c r="F168" i="52"/>
  <c r="F167" i="52" s="1"/>
  <c r="F166" i="52" s="1"/>
  <c r="F48" i="52"/>
  <c r="F11" i="52"/>
  <c r="F61" i="52"/>
  <c r="F60" i="52" s="1"/>
  <c r="F88" i="52"/>
  <c r="F83" i="52"/>
  <c r="F82" i="52" s="1"/>
  <c r="F101" i="52"/>
  <c r="F66" i="52"/>
  <c r="F65" i="52" s="1"/>
  <c r="F187" i="52"/>
  <c r="F186" i="52" s="1"/>
  <c r="F41" i="52"/>
  <c r="F53" i="52"/>
  <c r="F73" i="52"/>
  <c r="F111" i="52"/>
  <c r="F119" i="52"/>
  <c r="F128" i="52"/>
  <c r="F18" i="52"/>
  <c r="F23" i="52"/>
  <c r="F29" i="52"/>
  <c r="F34" i="52"/>
  <c r="F195" i="52"/>
  <c r="F95" i="52"/>
  <c r="F158" i="52"/>
  <c r="F149" i="52"/>
  <c r="G196" i="52"/>
  <c r="G8" i="52" l="1"/>
  <c r="G203" i="52" s="1"/>
  <c r="F59" i="52"/>
  <c r="F100" i="52"/>
  <c r="F99" i="52" s="1"/>
  <c r="F10" i="52"/>
  <c r="F40" i="52"/>
  <c r="F39" i="52" s="1"/>
  <c r="F52" i="52"/>
  <c r="F148" i="52"/>
  <c r="F185" i="52"/>
  <c r="F157" i="52"/>
  <c r="F94" i="52"/>
  <c r="F194" i="52"/>
  <c r="G195" i="52"/>
  <c r="F17" i="52"/>
  <c r="F124" i="52"/>
  <c r="F110" i="52"/>
  <c r="F64" i="52"/>
  <c r="F28" i="52"/>
  <c r="F118" i="52"/>
  <c r="F81" i="52"/>
  <c r="F22" i="52"/>
  <c r="F72" i="52"/>
  <c r="F33" i="52"/>
  <c r="F9" i="52" l="1"/>
  <c r="F51" i="52"/>
  <c r="F117" i="52"/>
  <c r="F58" i="52"/>
  <c r="F165" i="52"/>
  <c r="F27" i="52"/>
  <c r="F156" i="52"/>
  <c r="F147" i="52"/>
  <c r="F123" i="52"/>
  <c r="F193" i="52"/>
  <c r="G194" i="52"/>
  <c r="F93" i="52"/>
  <c r="F71" i="52"/>
  <c r="F80" i="52"/>
  <c r="F16" i="52"/>
  <c r="F87" i="52" l="1"/>
  <c r="F146" i="52"/>
  <c r="F192" i="52"/>
  <c r="G193" i="52"/>
  <c r="G192" i="52" l="1"/>
  <c r="D159" i="31" l="1"/>
  <c r="D156" i="31"/>
  <c r="D151" i="31"/>
  <c r="D145" i="31"/>
  <c r="D134" i="31"/>
  <c r="D133" i="31" s="1"/>
  <c r="D132" i="31" s="1"/>
  <c r="D131" i="31" s="1"/>
  <c r="D123" i="31"/>
  <c r="D122" i="31" s="1"/>
  <c r="D119" i="31"/>
  <c r="D114" i="31"/>
  <c r="D90" i="31"/>
  <c r="D87" i="31" s="1"/>
  <c r="D86" i="31" s="1"/>
  <c r="D83" i="31"/>
  <c r="D81" i="31"/>
  <c r="E81" i="31" s="1"/>
  <c r="D79" i="31"/>
  <c r="D63" i="31"/>
  <c r="D62" i="31" s="1"/>
  <c r="D51" i="31"/>
  <c r="D50" i="31" s="1"/>
  <c r="D48" i="31"/>
  <c r="D47" i="31" s="1"/>
  <c r="D42" i="31"/>
  <c r="E42" i="31" s="1"/>
  <c r="D31" i="31"/>
  <c r="D29" i="31" s="1"/>
  <c r="D26" i="31"/>
  <c r="D25" i="31" s="1"/>
  <c r="D11" i="31"/>
  <c r="D10" i="31" s="1"/>
  <c r="D20" i="31"/>
  <c r="D19" i="31" s="1"/>
  <c r="D18" i="31" s="1"/>
  <c r="D16" i="31"/>
  <c r="D14" i="31"/>
  <c r="D113" i="31" l="1"/>
  <c r="E113" i="31" s="1"/>
  <c r="E114" i="31"/>
  <c r="D144" i="31"/>
  <c r="E144" i="31" s="1"/>
  <c r="E145" i="31"/>
  <c r="D150" i="31"/>
  <c r="E150" i="31" s="1"/>
  <c r="E151" i="31"/>
  <c r="D155" i="31"/>
  <c r="E155" i="31" s="1"/>
  <c r="E156" i="31"/>
  <c r="D158" i="31"/>
  <c r="E158" i="31" s="1"/>
  <c r="E159" i="31"/>
  <c r="G269" i="53"/>
  <c r="F37" i="31"/>
  <c r="D39" i="31"/>
  <c r="D78" i="31"/>
  <c r="D77" i="31" s="1"/>
  <c r="D118" i="31"/>
  <c r="D53" i="31"/>
  <c r="E53" i="31" s="1"/>
  <c r="F202" i="52"/>
  <c r="G202" i="52" s="1"/>
  <c r="D85" i="31"/>
  <c r="E85" i="31" s="1"/>
  <c r="D13" i="31"/>
  <c r="D9" i="31" s="1"/>
  <c r="D8" i="31" s="1"/>
  <c r="D154" i="31" l="1"/>
  <c r="D112" i="31"/>
  <c r="D143" i="31"/>
  <c r="E38" i="31"/>
  <c r="E37" i="31" s="1"/>
  <c r="D76" i="31"/>
  <c r="D75" i="31" s="1"/>
  <c r="E75" i="31" s="1"/>
  <c r="D153" i="31" l="1"/>
  <c r="E153" i="31" s="1"/>
  <c r="E154" i="31"/>
  <c r="D142" i="31"/>
  <c r="E143" i="31"/>
  <c r="D111" i="31"/>
  <c r="E111" i="31" s="1"/>
  <c r="E112" i="31"/>
  <c r="F167" i="31"/>
  <c r="E167" i="31" l="1"/>
  <c r="E142" i="31"/>
  <c r="D141" i="31"/>
  <c r="E141" i="31" s="1"/>
  <c r="D22" i="31"/>
  <c r="D28" i="31"/>
  <c r="D162" i="31"/>
  <c r="D161" i="31" s="1"/>
  <c r="D24" i="31"/>
  <c r="D23" i="31" s="1"/>
  <c r="D117" i="31"/>
  <c r="D136" i="31"/>
  <c r="D116" i="31" l="1"/>
  <c r="D167" i="31" s="1"/>
  <c r="I61" i="53"/>
  <c r="H61" i="53" s="1"/>
  <c r="I51" i="53" l="1"/>
  <c r="I50" i="53" l="1"/>
  <c r="H51" i="53"/>
  <c r="F16" i="31"/>
  <c r="E16" i="31" s="1"/>
  <c r="I49" i="53" l="1"/>
  <c r="H50" i="53"/>
  <c r="F13" i="31"/>
  <c r="F9" i="31" s="1"/>
  <c r="I43" i="53" l="1"/>
  <c r="H43" i="53" s="1"/>
  <c r="H49" i="53"/>
  <c r="I158" i="53"/>
  <c r="I157" i="53" s="1"/>
  <c r="H223" i="53"/>
  <c r="I221" i="53"/>
  <c r="H221" i="53" s="1"/>
  <c r="H222" i="53"/>
  <c r="I220" i="53" l="1"/>
  <c r="I219" i="53" s="1"/>
  <c r="I218" i="53" s="1"/>
  <c r="H218" i="53" s="1"/>
  <c r="I156" i="53"/>
  <c r="I155" i="53" s="1"/>
  <c r="I154" i="53" s="1"/>
  <c r="I153" i="53" s="1"/>
  <c r="H77" i="53"/>
  <c r="I76" i="53"/>
  <c r="H76" i="53" s="1"/>
  <c r="H219" i="53" l="1"/>
  <c r="H220" i="53"/>
  <c r="I75" i="53"/>
  <c r="H75" i="53" s="1"/>
  <c r="H167" i="53"/>
  <c r="I166" i="53"/>
  <c r="H166" i="53" s="1"/>
  <c r="I74" i="53" l="1"/>
  <c r="H74" i="53" s="1"/>
  <c r="I165" i="53"/>
  <c r="H165" i="53" s="1"/>
  <c r="I164" i="53"/>
  <c r="I163" i="53" s="1"/>
  <c r="H163" i="53" s="1"/>
  <c r="H164" i="53" l="1"/>
  <c r="I162" i="53"/>
  <c r="H162" i="53" s="1"/>
  <c r="I269" i="53"/>
  <c r="H217" i="53"/>
  <c r="H269" i="53" s="1"/>
  <c r="I161" i="53" l="1"/>
  <c r="H161" i="53" s="1"/>
  <c r="E24" i="54"/>
  <c r="D24" i="54" s="1"/>
  <c r="E15" i="54"/>
  <c r="D15" i="54" s="1"/>
  <c r="E14" i="54"/>
  <c r="D14" i="54" l="1"/>
  <c r="E17" i="54"/>
  <c r="D17" i="54" s="1"/>
  <c r="E45" i="54" l="1"/>
  <c r="D8" i="54"/>
</calcChain>
</file>

<file path=xl/sharedStrings.xml><?xml version="1.0" encoding="utf-8"?>
<sst xmlns="http://schemas.openxmlformats.org/spreadsheetml/2006/main" count="1969" uniqueCount="343">
  <si>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</si>
  <si>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</si>
  <si>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</si>
  <si>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</si>
  <si>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</si>
  <si>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</si>
  <si>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</si>
  <si>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</si>
  <si>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</si>
  <si>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</si>
  <si>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</si>
  <si>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</si>
  <si>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</si>
  <si>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</si>
  <si>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</si>
  <si>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</si>
  <si>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</si>
  <si>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</si>
  <si>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</si>
  <si>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</si>
  <si>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</si>
  <si>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</si>
  <si>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</si>
  <si>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</si>
  <si>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</si>
  <si>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</si>
  <si>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</si>
  <si>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</si>
  <si>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</si>
  <si>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</si>
  <si>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</si>
  <si>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</si>
  <si>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</si>
  <si>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</si>
  <si>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</si>
  <si>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</si>
  <si>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</si>
  <si>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</si>
  <si>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</si>
  <si>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</si>
  <si>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</si>
  <si>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</si>
  <si>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</si>
  <si>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</si>
  <si>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</si>
  <si>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</si>
  <si>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</si>
  <si>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</si>
  <si>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</si>
  <si>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</si>
  <si>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</si>
  <si>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</si>
  <si>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</si>
  <si>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</si>
  <si>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</si>
  <si>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</si>
  <si>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</si>
  <si>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</si>
  <si>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</si>
  <si>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</si>
  <si>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</si>
  <si>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</si>
  <si>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</si>
  <si>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</si>
  <si>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</si>
  <si>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</si>
  <si>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</si>
  <si>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</si>
  <si>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</si>
  <si>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</si>
  <si>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</si>
  <si>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</si>
  <si>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</si>
  <si>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</si>
  <si>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</si>
  <si>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</si>
  <si>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</si>
  <si>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</si>
  <si>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</si>
  <si>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Уплата иных платежей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</si>
  <si>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</si>
  <si>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</si>
  <si>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</si>
  <si>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</si>
  <si>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</si>
  <si>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</si>
  <si>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</si>
  <si>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</si>
  <si>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</si>
  <si>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(тыс.руб.)</t>
  </si>
  <si>
    <t>Формирование Резервного фонда</t>
  </si>
  <si>
    <t>5000000000</t>
  </si>
  <si>
    <t>7700000000</t>
  </si>
  <si>
    <t>770010000</t>
  </si>
  <si>
    <t>7700102030</t>
  </si>
  <si>
    <t>Муниципальная программа "Совершенствование муниципального управления сельского поселения Светлый на 2016 -2021 годы"</t>
  </si>
  <si>
    <t>7700102040</t>
  </si>
  <si>
    <t>7700189020</t>
  </si>
  <si>
    <t>5000400000</t>
  </si>
  <si>
    <t>5000489020</t>
  </si>
  <si>
    <t>500010000</t>
  </si>
  <si>
    <t>5000122020</t>
  </si>
  <si>
    <t>7700102400</t>
  </si>
  <si>
    <t>7700100590</t>
  </si>
  <si>
    <t>7900000000</t>
  </si>
  <si>
    <t>Муниципальная программа «Управление муниципальным  имуществом в  сельском поселении Светлый на 2016-2021 годы»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</si>
  <si>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</si>
  <si>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</si>
  <si>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</si>
  <si>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</si>
  <si>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</si>
  <si>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</si>
  <si>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</si>
  <si>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</si>
  <si>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</si>
  <si>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</si>
  <si>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</si>
  <si>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</si>
  <si>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 xml:space="preserve">Муниципальная программа «Совершенствование муниципального управления в сельском поселении Светлый на 2016-2021 годы»   </t>
  </si>
  <si>
    <t>Основное меприятие"Развитие и обеспечение деятельности органов местного самоуправления в информационной сфере"</t>
  </si>
  <si>
    <t>7700300000</t>
  </si>
  <si>
    <t>7700320070</t>
  </si>
  <si>
    <t>Основное меприятие "Обеспечение выполнения полномочий и функций администрации  сельского поселения Светлый и подведомственных учреждений"</t>
  </si>
  <si>
    <t>7700100000</t>
  </si>
  <si>
    <t>77001S2671</t>
  </si>
  <si>
    <t>8300000000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</si>
  <si>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</si>
  <si>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</si>
  <si>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</si>
  <si>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</si>
  <si>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Субсидии неккомерческой организации Югорский фонд капитального ремонта многоквартирныхь домов</t>
  </si>
  <si>
    <t>8320296010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</si>
  <si>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</si>
  <si>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</si>
  <si>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</si>
  <si>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</si>
  <si>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</si>
  <si>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</si>
  <si>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</si>
  <si>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80003999990</t>
  </si>
  <si>
    <t>7800000000</t>
  </si>
  <si>
    <t>Муниципальная программа «Развитие спорта, культуры  и библиотечного дела в сельском поселении Светлый на 2019-2021 годы»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</si>
  <si>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</si>
  <si>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</si>
  <si>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</si>
  <si>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</si>
  <si>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</si>
  <si>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Основное мероприятие "Федеральный проект "Культурная среда"</t>
  </si>
  <si>
    <t>782А100000</t>
  </si>
  <si>
    <t>782А182520</t>
  </si>
  <si>
    <t>Иные межбюджетные трансферты на развитие сферы культуры в муниципальных образованиях Ханты-Мансийского автономного округа - Югры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</si>
  <si>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</si>
  <si>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</si>
  <si>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</si>
  <si>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</si>
  <si>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</si>
  <si>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Основное меприятие "Обеспечение организации и проведения физкультурных и массовых спортивных мероприятий"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</si>
  <si>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</si>
  <si>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</si>
  <si>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</si>
  <si>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</si>
  <si>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</si>
  <si>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</si>
  <si>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Основное меприятие "Профилактические мероприятия по противодействию и злоупотреблению наркотикам и их незаконному обороту"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</si>
  <si>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</si>
  <si>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</si>
  <si>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</si>
  <si>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</si>
  <si>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</si>
  <si>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</si>
  <si>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</si>
  <si>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</si>
  <si>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</si>
  <si>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</si>
  <si>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</si>
  <si>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</si>
  <si>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</si>
  <si>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</si>
  <si>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Муниципальная программа "Благоустройство территории сельского поселения Светлый на 2016-2021 годы"</t>
  </si>
  <si>
    <t>8310182591</t>
  </si>
  <si>
    <t>83101S2591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</si>
  <si>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2019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</si>
  <si>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2019 год</t>
  </si>
  <si>
    <t>Распределение бюджетных ассигнований по разделам, подразделам классификации расходов бюджета сельского поселения Светлый на 2019 год</t>
  </si>
  <si>
    <t>Расходы на софинансирование иных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</si>
  <si>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Иные межбюджетные трансферты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</si>
  <si>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Расходы на софинансирование иных 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</si>
  <si>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</t>
  </si>
  <si>
    <t>Муниципальная программа «Развитие и содержание дорожно-транспортной системы на территории сельского поселения Светлый  2017-2021 годы»</t>
  </si>
  <si>
    <t>Ведомственная структура расходов бюджета сельского поселения Светлый на 2019 год</t>
  </si>
  <si>
    <t>Уточнение</t>
  </si>
  <si>
    <t>Уточненный план</t>
  </si>
  <si>
    <t>7820182520</t>
  </si>
  <si>
    <t>78201S2520</t>
  </si>
  <si>
    <t>Закупка товаров, работ, услуг в целях капитального ремонта государственного (муниципального) имущества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</si>
  <si>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</si>
  <si>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</si>
  <si>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Субсидии на развитие сферы культуры в муниципальных образованиях Ханты-Мансийского автономного округа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</si>
  <si>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</si>
  <si>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Субсидии на развитие сферы культуры в муниципальных образованиях  Ханты-Мансийского автономного округа</t>
  </si>
  <si>
    <t>Приложение 3                                     к решению Совета депутатов сельского поселения Светлый         от 24.12.2018 №19</t>
  </si>
  <si>
    <t>Приложение 7                                     к решению Совета депутатов сельского поселения Светлый         от 24.12.2018 №19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</si>
  <si>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</si>
  <si>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</si>
  <si>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Итсполнение судебных актов</t>
  </si>
  <si>
    <t>Субсидии неккомерческой организации Югорский фонд капитального ремонта многоквартирных домов</t>
  </si>
  <si>
    <t>782S182520</t>
  </si>
  <si>
    <t>7600000000</t>
  </si>
  <si>
    <t>7600284290</t>
  </si>
  <si>
    <t>8310199990</t>
  </si>
  <si>
    <t>Муниципальная программа "Обеспечение экологической безопасности сельского поселения Светлый на 2016-2021 годы"</t>
  </si>
  <si>
    <t>Основное мероприятие "Работы по организации деятельности по обращению с твердыми коммунальными отходами"</t>
  </si>
  <si>
    <t>ОХРАНА ОКРУЖАЮЩЕЙ СРЕДЫ</t>
  </si>
  <si>
    <t>Другие вопросы в области охраны окружающей среды</t>
  </si>
  <si>
    <t>7700200000</t>
  </si>
  <si>
    <t>7700202400</t>
  </si>
  <si>
    <t>Основное мерориятие "Повышение профессионального уровня органов местного самоуправления сельского поселения Светлый"</t>
  </si>
  <si>
    <t>Основное мероприятие "Повышение профессионального уровня органов местного самоуправления сельского поселения Светлый"</t>
  </si>
  <si>
    <t>Приложение 9                                    к решению Совета депутатов сельского поселения Светлый         от 24.12.2019 №19</t>
  </si>
  <si>
    <t>Утверждено решением Совета депутатов сельского поселения Светлый от 26.07.2019 № 53</t>
  </si>
  <si>
    <t>Приложение 5                                     к решению Совета депутатов сельского поселения Светлый         от 24.12.2018 №19</t>
  </si>
  <si>
    <t>Основное мероприятие "Подготовка систем коммунальной инфраструктуры к осенне-зимнему периоду"</t>
  </si>
  <si>
    <t>Приложение 1                                                            к  решению Совета депутатов             сельского поселения Светлый                                                   от 24.12.2018 №19</t>
  </si>
  <si>
    <t>Доходы бюджета сельского поселения Светлый на 2019 год</t>
  </si>
  <si>
    <t>тыс. рублей</t>
  </si>
  <si>
    <t>Код бюджетной квалификации</t>
  </si>
  <si>
    <t>Доходы (Вид налога)</t>
  </si>
  <si>
    <t>000 100 00000 00 0000 000</t>
  </si>
  <si>
    <t>Доходы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</si>
  <si>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</si>
  <si>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</si>
  <si>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</si>
  <si>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</si>
  <si>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</si>
  <si>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</si>
  <si>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</si>
  <si>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</si>
  <si>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</si>
  <si>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</si>
  <si>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</si>
  <si>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</si>
  <si>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</si>
  <si>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</si>
  <si>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</si>
  <si>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</si>
  <si>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</si>
  <si>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</si>
  <si>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</si>
  <si>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</si>
  <si>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182 106 06000 00 0000 110</t>
  </si>
  <si>
    <t>ЗЕМЕЛЬНЫЙ НАЛОГ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</si>
  <si>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</si>
  <si>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</si>
  <si>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</si>
  <si>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</si>
  <si>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</si>
  <si>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</si>
  <si>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</si>
  <si>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</si>
  <si>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</si>
  <si>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</si>
  <si>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</si>
  <si>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</si>
  <si>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</si>
  <si>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</si>
  <si>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</si>
  <si>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</si>
  <si>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</si>
  <si>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</si>
  <si>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</si>
  <si>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</si>
  <si>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650 113 00000 00 0000 000</t>
  </si>
  <si>
    <t>650 113 02995 10 0000 130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</si>
  <si>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</si>
  <si>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</si>
  <si>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</si>
  <si>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</si>
  <si>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</si>
  <si>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</si>
  <si>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</si>
  <si>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</si>
  <si>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</si>
  <si>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</si>
  <si>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</si>
  <si>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</si>
  <si>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</si>
  <si>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</si>
  <si>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000 202 40000 00 0000 150</t>
  </si>
  <si>
    <t>650 202 49999 10 0000 150</t>
  </si>
  <si>
    <t>Прочие межбюджетные трансферты передаваемые бюджетам сельских поселений</t>
  </si>
  <si>
    <t>650 207 05030 00 0000 000</t>
  </si>
  <si>
    <t>Прочие безвозмездные поступления в бюджеты сельских поселений</t>
  </si>
  <si>
    <t>650 207 05030 10 0000 180</t>
  </si>
  <si>
    <t>Всего доходов:</t>
  </si>
  <si>
    <t>Приложение №11                                                             к решению Совета депутатов сельского поселения Светлый                                                   от 24.12.2018 № 19</t>
  </si>
  <si>
    <t>Смета доходов и расходов муниципального дорожного фонда сельского поселения Светлый на 2019 год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</si>
  <si>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</si>
  <si>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</si>
  <si>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</si>
  <si>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</si>
  <si>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</si>
  <si>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</si>
  <si>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</si>
  <si>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2.1.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</si>
  <si>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</si>
  <si>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>2.2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</si>
  <si>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</si>
  <si>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>2.3.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</si>
  <si>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</si>
  <si>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>2.4.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</si>
  <si>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</si>
  <si>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>2.5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</si>
  <si>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</si>
  <si>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>2.6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</si>
  <si>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</si>
  <si>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</si>
  <si>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</si>
  <si>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>Доходы - всего</t>
  </si>
  <si>
    <t>Расходы - всего</t>
  </si>
  <si>
    <t>В том числе: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</si>
  <si>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</si>
  <si>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</si>
  <si>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>3.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</si>
  <si>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</si>
  <si>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</si>
  <si>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 xml:space="preserve">         обеспечение транспортной безопасности объектов дорожного хозяйства</t>
  </si>
  <si>
    <t>5.</t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</si>
  <si>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</si>
  <si>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</si>
  <si>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</si>
  <si>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>7.</t>
  </si>
  <si>
    <t xml:space="preserve">          на содержание автомобильных дорог общего пользования местного значения и искусственных сооружений на них</t>
  </si>
  <si>
    <t>650 117 00000 00 0000 000</t>
  </si>
  <si>
    <t>650 117 01050 10 0000 180</t>
  </si>
  <si>
    <t>прочие доходы от компенсации затрат бюджетов сельских поселений</t>
  </si>
  <si>
    <t>Невыявленные поступления, зачисляемые в бюджеты сельских поселений</t>
  </si>
  <si>
    <t>ПРОЧИЕ ДОХОДЫ ОТ ОКАЗАНИЯ ПЛАТНЫХ УСЛУГ  И КОМПЕНСАЦИИ ЗАТРАТ ГОСУДАРСТВУ</t>
  </si>
  <si>
    <t>Приложение 1                                                    к решению Совета депутатов                  сельского поселения Светлый                от 18.10.2019 №62</t>
  </si>
  <si>
    <t>Приложение 4                                                    к решению Совета депутатов                  сельского поселения Светлый                от 18.10.2019 №62</t>
  </si>
  <si>
    <t>Приложение 5                                                    к решению Совета депутатов                  сельского поселения Светлый                от 18.10.2019 №62</t>
  </si>
  <si>
    <t>Приложение 6                                                    к решению Совета депутатов                  сельского поселения Светлый                от 18.10.2019 №62</t>
  </si>
  <si>
    <t>Приложение 2                                                    к решению Совета депутатов                  сельского поселения Светлый                от 18.10.2019 №62</t>
  </si>
  <si>
    <t>Приложение 3                                                    к решению Совета депутатов                  сельского поселения Светлый                от 18.10.2019 №62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</si>
</sst>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_р_._-;\-* #,##0.00_р_._-;_-* &quot;-&quot;??_р_._-;_-@_-"/>
    <numFmt numFmtId="165" formatCode="000"/>
    <numFmt numFmtId="166" formatCode="0000000"/>
    <numFmt numFmtId="167" formatCode="0000"/>
    <numFmt numFmtId="168" formatCode="000;;"/>
    <numFmt numFmtId="169" formatCode="00;;"/>
    <numFmt numFmtId="170" formatCode="#,##0.0_ ;[Red]\-#,##0.0\ "/>
    <numFmt numFmtId="171" formatCode="#,##0.000000_ ;[Red]\-#,##0.000000\ "/>
    <numFmt numFmtId="172" formatCode="#,##0.0;[Red]\-#,##0.0;0.0"/>
    <numFmt numFmtId="173" formatCode="0.0"/>
    <numFmt numFmtId="174" formatCode="0000000000"/>
    <numFmt numFmtId="175" formatCode="#,##0.00;[Red]\-#,##0.00;0.00"/>
    <numFmt numFmtId="176" formatCode="#,##0.00_ ;[Red]\-#,##0.00\ "/>
    <numFmt numFmtId="177" formatCode="#,##0.0000;[Red]\-#,##0.0000;0.0000"/>
    <numFmt numFmtId="178" formatCode="#,##0.0000_ ;[Red]\-#,##0.0000\ "/>
    <numFmt numFmtId="179" formatCode="#,##0.000_ ;[Red]\-#,##0.000\ "/>
    <numFmt numFmtId="180" formatCode="#,##0.000;[Red]\-#,##0.000;0.000"/>
    <numFmt numFmtId="181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0" fillId="2" borderId="5">
      <alignment horizontal="left" vertical="top" wrapText="1"/>
    </xf>
    <xf numFmtId="0" fontId="12" fillId="0" borderId="0"/>
    <xf numFmtId="0" fontId="1" fillId="0" borderId="0"/>
  </cellStyleXfs>
  <cellXfs count="181">
    <xf numFmtId="0" fontId="0" fillId="0" borderId="0" xfId="0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/>
      <protection hidden="1"/>
    </xf>
    <xf numFmtId="49" fontId="3" fillId="0" borderId="3" xfId="5" applyNumberFormat="1" applyFont="1" applyFill="1" applyBorder="1" applyAlignment="1" applyProtection="1">
      <alignment horizontal="center" vertical="center"/>
      <protection hidden="1"/>
    </xf>
    <xf numFmtId="168" fontId="3" fillId="0" borderId="3" xfId="5" applyNumberFormat="1" applyFont="1" applyFill="1" applyBorder="1" applyAlignment="1" applyProtection="1">
      <alignment horizontal="center" vertical="center"/>
      <protection hidden="1"/>
    </xf>
    <xf numFmtId="164" fontId="7" fillId="0" borderId="0" xfId="9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166" fontId="3" fillId="0" borderId="3" xfId="5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/>
    <xf numFmtId="0" fontId="8" fillId="0" borderId="3" xfId="0" applyFont="1" applyFill="1" applyBorder="1"/>
    <xf numFmtId="170" fontId="7" fillId="0" borderId="0" xfId="0" applyNumberFormat="1" applyFont="1" applyFill="1" applyAlignment="1">
      <alignment horizontal="center"/>
    </xf>
    <xf numFmtId="174" fontId="11" fillId="0" borderId="1" xfId="1" applyNumberFormat="1" applyFont="1" applyFill="1" applyBorder="1" applyAlignment="1" applyProtection="1">
      <alignment horizontal="center" vertical="center"/>
      <protection hidden="1"/>
    </xf>
    <xf numFmtId="174" fontId="3" fillId="0" borderId="1" xfId="1" applyNumberFormat="1" applyFont="1" applyFill="1" applyBorder="1" applyAlignment="1" applyProtection="1">
      <alignment horizontal="center" vertical="center"/>
      <protection hidden="1"/>
    </xf>
    <xf numFmtId="174" fontId="11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5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8" fontId="3" fillId="0" borderId="3" xfId="5" applyNumberFormat="1" applyFont="1" applyFill="1" applyBorder="1" applyAlignment="1" applyProtection="1">
      <alignment horizontal="center" vertical="center"/>
      <protection hidden="1"/>
    </xf>
    <xf numFmtId="173" fontId="7" fillId="0" borderId="1" xfId="0" applyNumberFormat="1" applyFont="1" applyFill="1" applyBorder="1" applyAlignment="1">
      <alignment horizontal="center" vertical="center"/>
    </xf>
    <xf numFmtId="173" fontId="3" fillId="0" borderId="1" xfId="5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>
      <alignment horizontal="center" vertical="center"/>
    </xf>
    <xf numFmtId="173" fontId="7" fillId="0" borderId="0" xfId="0" applyNumberFormat="1" applyFont="1" applyFill="1"/>
    <xf numFmtId="172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/>
    <xf numFmtId="170" fontId="7" fillId="0" borderId="0" xfId="0" applyNumberFormat="1" applyFont="1" applyFill="1"/>
    <xf numFmtId="17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 applyProtection="1">
      <alignment horizontal="center" vertical="center"/>
      <protection hidden="1"/>
    </xf>
    <xf numFmtId="49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9" fontId="3" fillId="0" borderId="1" xfId="5" applyNumberFormat="1" applyFont="1" applyFill="1" applyBorder="1" applyAlignment="1" applyProtection="1">
      <alignment horizontal="center" vertical="center"/>
      <protection hidden="1"/>
    </xf>
    <xf numFmtId="168" fontId="3" fillId="0" borderId="1" xfId="5" applyNumberFormat="1" applyFont="1" applyFill="1" applyBorder="1" applyAlignment="1" applyProtection="1">
      <alignment horizontal="center" vertical="center"/>
      <protection hidden="1"/>
    </xf>
    <xf numFmtId="165" fontId="3" fillId="0" borderId="7" xfId="5" applyNumberFormat="1" applyFont="1" applyFill="1" applyBorder="1" applyAlignment="1" applyProtection="1">
      <alignment horizontal="left" vertical="center" wrapText="1"/>
      <protection hidden="1"/>
    </xf>
    <xf numFmtId="49" fontId="3" fillId="0" borderId="6" xfId="5" applyNumberFormat="1" applyFont="1" applyFill="1" applyBorder="1" applyAlignment="1" applyProtection="1">
      <alignment horizontal="center" vertical="center" wrapText="1"/>
      <protection hidden="1"/>
    </xf>
    <xf numFmtId="169" fontId="3" fillId="0" borderId="8" xfId="5" applyNumberFormat="1" applyFont="1" applyFill="1" applyBorder="1" applyAlignment="1" applyProtection="1">
      <alignment horizontal="center" vertical="center"/>
      <protection hidden="1"/>
    </xf>
    <xf numFmtId="49" fontId="3" fillId="0" borderId="8" xfId="5" applyNumberFormat="1" applyFont="1" applyFill="1" applyBorder="1" applyAlignment="1" applyProtection="1">
      <alignment horizontal="center" vertical="center"/>
      <protection hidden="1"/>
    </xf>
    <xf numFmtId="168" fontId="3" fillId="0" borderId="8" xfId="5" applyNumberFormat="1" applyFont="1" applyFill="1" applyBorder="1" applyAlignment="1" applyProtection="1">
      <alignment horizontal="center" vertical="center"/>
      <protection hidden="1"/>
    </xf>
    <xf numFmtId="169" fontId="6" fillId="0" borderId="1" xfId="5" applyNumberFormat="1" applyFont="1" applyFill="1" applyBorder="1" applyAlignment="1" applyProtection="1">
      <alignment horizontal="center" vertical="center"/>
      <protection hidden="1"/>
    </xf>
    <xf numFmtId="166" fontId="3" fillId="0" borderId="1" xfId="5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protection hidden="1"/>
    </xf>
    <xf numFmtId="0" fontId="3" fillId="0" borderId="1" xfId="5" applyNumberFormat="1" applyFont="1" applyFill="1" applyBorder="1" applyAlignment="1" applyProtection="1">
      <alignment horizontal="left"/>
      <protection hidden="1"/>
    </xf>
    <xf numFmtId="0" fontId="3" fillId="0" borderId="1" xfId="5" applyNumberFormat="1" applyFont="1" applyFill="1" applyBorder="1" applyAlignment="1" applyProtection="1">
      <alignment horizontal="center"/>
      <protection hidden="1"/>
    </xf>
    <xf numFmtId="49" fontId="3" fillId="0" borderId="1" xfId="5" applyNumberFormat="1" applyFont="1" applyFill="1" applyBorder="1" applyAlignment="1" applyProtection="1">
      <alignment horizontal="center"/>
      <protection hidden="1"/>
    </xf>
    <xf numFmtId="0" fontId="4" fillId="0" borderId="1" xfId="5" applyNumberFormat="1" applyFont="1" applyFill="1" applyBorder="1" applyAlignment="1" applyProtection="1">
      <protection hidden="1"/>
    </xf>
    <xf numFmtId="169" fontId="3" fillId="0" borderId="3" xfId="5" applyNumberFormat="1" applyFont="1" applyFill="1" applyBorder="1" applyAlignment="1" applyProtection="1">
      <alignment horizontal="center" vertical="center"/>
      <protection hidden="1"/>
    </xf>
    <xf numFmtId="169" fontId="6" fillId="0" borderId="3" xfId="5" applyNumberFormat="1" applyFont="1" applyFill="1" applyBorder="1" applyAlignment="1" applyProtection="1">
      <alignment horizontal="center" vertical="center"/>
      <protection hidden="1"/>
    </xf>
    <xf numFmtId="0" fontId="3" fillId="0" borderId="10" xfId="5" applyNumberFormat="1" applyFont="1" applyFill="1" applyBorder="1" applyAlignment="1" applyProtection="1">
      <alignment horizontal="center"/>
      <protection hidden="1"/>
    </xf>
    <xf numFmtId="49" fontId="3" fillId="0" borderId="10" xfId="5" applyNumberFormat="1" applyFont="1" applyFill="1" applyBorder="1" applyAlignment="1" applyProtection="1">
      <alignment horizontal="center"/>
      <protection hidden="1"/>
    </xf>
    <xf numFmtId="0" fontId="4" fillId="0" borderId="10" xfId="5" applyNumberFormat="1" applyFont="1" applyFill="1" applyBorder="1" applyAlignment="1" applyProtection="1">
      <protection hidden="1"/>
    </xf>
    <xf numFmtId="173" fontId="8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73" fontId="8" fillId="0" borderId="1" xfId="0" applyNumberFormat="1" applyFont="1" applyFill="1" applyBorder="1" applyAlignment="1">
      <alignment horizontal="center"/>
    </xf>
    <xf numFmtId="171" fontId="7" fillId="0" borderId="0" xfId="0" applyNumberFormat="1" applyFont="1" applyFill="1"/>
    <xf numFmtId="166" fontId="3" fillId="3" borderId="3" xfId="5" applyNumberFormat="1" applyFont="1" applyFill="1" applyBorder="1" applyAlignment="1" applyProtection="1">
      <alignment horizontal="center" vertical="center"/>
      <protection hidden="1"/>
    </xf>
    <xf numFmtId="168" fontId="3" fillId="3" borderId="3" xfId="5" applyNumberFormat="1" applyFont="1" applyFill="1" applyBorder="1" applyAlignment="1" applyProtection="1">
      <alignment horizontal="center" vertical="center"/>
      <protection hidden="1"/>
    </xf>
    <xf numFmtId="49" fontId="3" fillId="3" borderId="3" xfId="5" applyNumberFormat="1" applyFont="1" applyFill="1" applyBorder="1" applyAlignment="1" applyProtection="1">
      <alignment horizontal="center" vertical="center"/>
      <protection hidden="1"/>
    </xf>
    <xf numFmtId="0" fontId="3" fillId="3" borderId="3" xfId="5" applyNumberFormat="1" applyFont="1" applyFill="1" applyBorder="1" applyAlignment="1" applyProtection="1">
      <alignment horizontal="center" vertical="center"/>
      <protection hidden="1"/>
    </xf>
    <xf numFmtId="174" fontId="11" fillId="3" borderId="3" xfId="1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alignment horizontal="center"/>
      <protection hidden="1"/>
    </xf>
    <xf numFmtId="174" fontId="11" fillId="0" borderId="1" xfId="11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alignment vertical="center"/>
      <protection hidden="1"/>
    </xf>
    <xf numFmtId="0" fontId="4" fillId="0" borderId="1" xfId="5" applyNumberFormat="1" applyFont="1" applyFill="1" applyBorder="1" applyAlignment="1" applyProtection="1">
      <alignment vertical="center"/>
      <protection hidden="1"/>
    </xf>
    <xf numFmtId="173" fontId="3" fillId="0" borderId="1" xfId="5" applyNumberFormat="1" applyFont="1" applyFill="1" applyBorder="1" applyAlignment="1" applyProtection="1">
      <alignment horizontal="center"/>
      <protection hidden="1"/>
    </xf>
    <xf numFmtId="173" fontId="3" fillId="0" borderId="1" xfId="9" applyNumberFormat="1" applyFont="1" applyFill="1" applyBorder="1" applyAlignment="1" applyProtection="1">
      <alignment horizontal="center"/>
      <protection hidden="1"/>
    </xf>
    <xf numFmtId="173" fontId="4" fillId="0" borderId="2" xfId="5" applyNumberFormat="1" applyFont="1" applyFill="1" applyBorder="1" applyAlignment="1" applyProtection="1">
      <alignment horizontal="center"/>
      <protection hidden="1"/>
    </xf>
    <xf numFmtId="173" fontId="3" fillId="4" borderId="1" xfId="5" applyNumberFormat="1" applyFont="1" applyFill="1" applyBorder="1" applyAlignment="1" applyProtection="1">
      <alignment horizontal="center"/>
      <protection hidden="1"/>
    </xf>
    <xf numFmtId="176" fontId="7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49" fontId="3" fillId="3" borderId="1" xfId="5" applyNumberFormat="1" applyFont="1" applyFill="1" applyBorder="1" applyAlignment="1" applyProtection="1">
      <alignment horizontal="center" vertical="center"/>
      <protection hidden="1"/>
    </xf>
    <xf numFmtId="175" fontId="7" fillId="0" borderId="0" xfId="0" applyNumberFormat="1" applyFont="1" applyFill="1"/>
    <xf numFmtId="175" fontId="7" fillId="0" borderId="0" xfId="0" applyNumberFormat="1" applyFont="1" applyFill="1" applyAlignment="1">
      <alignment horizontal="center"/>
    </xf>
    <xf numFmtId="178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9" fontId="7" fillId="0" borderId="0" xfId="0" applyNumberFormat="1" applyFont="1" applyFill="1"/>
    <xf numFmtId="178" fontId="7" fillId="0" borderId="0" xfId="0" applyNumberFormat="1" applyFont="1" applyFill="1"/>
    <xf numFmtId="172" fontId="3" fillId="0" borderId="1" xfId="9" applyNumberFormat="1" applyFont="1" applyFill="1" applyBorder="1" applyAlignment="1" applyProtection="1">
      <alignment horizontal="center" vertical="center"/>
      <protection hidden="1"/>
    </xf>
    <xf numFmtId="172" fontId="4" fillId="0" borderId="1" xfId="5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172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7" fillId="0" borderId="1" xfId="0" applyNumberFormat="1" applyFont="1" applyFill="1" applyBorder="1" applyAlignment="1">
      <alignment horizontal="center" vertical="center"/>
    </xf>
    <xf numFmtId="172" fontId="7" fillId="5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3" fillId="5" borderId="1" xfId="5" applyNumberFormat="1" applyFont="1" applyFill="1" applyBorder="1" applyAlignment="1" applyProtection="1">
      <alignment horizontal="center" vertical="center"/>
      <protection hidden="1"/>
    </xf>
    <xf numFmtId="172" fontId="3" fillId="3" borderId="1" xfId="5" applyNumberFormat="1" applyFont="1" applyFill="1" applyBorder="1" applyAlignment="1" applyProtection="1">
      <alignment horizontal="center" vertical="center"/>
      <protection hidden="1"/>
    </xf>
    <xf numFmtId="172" fontId="7" fillId="3" borderId="1" xfId="0" applyNumberFormat="1" applyFont="1" applyFill="1" applyBorder="1" applyAlignment="1">
      <alignment horizontal="center" vertical="center"/>
    </xf>
    <xf numFmtId="172" fontId="7" fillId="3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/>
    </xf>
    <xf numFmtId="172" fontId="8" fillId="0" borderId="1" xfId="0" applyNumberFormat="1" applyFont="1" applyFill="1" applyBorder="1" applyAlignment="1">
      <alignment horizontal="center"/>
    </xf>
    <xf numFmtId="169" fontId="3" fillId="6" borderId="8" xfId="5" applyNumberFormat="1" applyFont="1" applyFill="1" applyBorder="1" applyAlignment="1" applyProtection="1">
      <alignment horizontal="center" vertical="center"/>
      <protection hidden="1"/>
    </xf>
    <xf numFmtId="49" fontId="3" fillId="6" borderId="8" xfId="5" applyNumberFormat="1" applyFont="1" applyFill="1" applyBorder="1" applyAlignment="1" applyProtection="1">
      <alignment horizontal="center" vertical="center"/>
      <protection hidden="1"/>
    </xf>
    <xf numFmtId="168" fontId="3" fillId="6" borderId="8" xfId="5" applyNumberFormat="1" applyFont="1" applyFill="1" applyBorder="1" applyAlignment="1" applyProtection="1">
      <alignment horizontal="center" vertical="center"/>
      <protection hidden="1"/>
    </xf>
    <xf numFmtId="172" fontId="3" fillId="6" borderId="6" xfId="5" applyNumberFormat="1" applyFont="1" applyFill="1" applyBorder="1" applyAlignment="1" applyProtection="1">
      <alignment horizontal="center" vertical="center"/>
      <protection hidden="1"/>
    </xf>
    <xf numFmtId="172" fontId="7" fillId="6" borderId="1" xfId="0" applyNumberFormat="1" applyFont="1" applyFill="1" applyBorder="1" applyAlignment="1">
      <alignment horizontal="center" vertical="center"/>
    </xf>
    <xf numFmtId="169" fontId="3" fillId="6" borderId="3" xfId="5" applyNumberFormat="1" applyFont="1" applyFill="1" applyBorder="1" applyAlignment="1" applyProtection="1">
      <alignment horizontal="center" vertical="center"/>
      <protection hidden="1"/>
    </xf>
    <xf numFmtId="49" fontId="3" fillId="6" borderId="3" xfId="5" applyNumberFormat="1" applyFont="1" applyFill="1" applyBorder="1" applyAlignment="1" applyProtection="1">
      <alignment horizontal="center" vertical="center"/>
      <protection hidden="1"/>
    </xf>
    <xf numFmtId="168" fontId="3" fillId="6" borderId="3" xfId="5" applyNumberFormat="1" applyFont="1" applyFill="1" applyBorder="1" applyAlignment="1" applyProtection="1">
      <alignment horizontal="center" vertical="center"/>
      <protection hidden="1"/>
    </xf>
    <xf numFmtId="172" fontId="3" fillId="6" borderId="1" xfId="5" applyNumberFormat="1" applyFont="1" applyFill="1" applyBorder="1" applyAlignment="1" applyProtection="1">
      <alignment horizontal="center" vertical="center"/>
      <protection hidden="1"/>
    </xf>
    <xf numFmtId="169" fontId="6" fillId="6" borderId="3" xfId="5" applyNumberFormat="1" applyFont="1" applyFill="1" applyBorder="1" applyAlignment="1" applyProtection="1">
      <alignment horizontal="center" vertical="center"/>
      <protection hidden="1"/>
    </xf>
    <xf numFmtId="172" fontId="3" fillId="6" borderId="1" xfId="9" applyNumberFormat="1" applyFont="1" applyFill="1" applyBorder="1" applyAlignment="1" applyProtection="1">
      <alignment horizontal="center" vertical="center"/>
      <protection hidden="1"/>
    </xf>
    <xf numFmtId="169" fontId="3" fillId="3" borderId="3" xfId="5" applyNumberFormat="1" applyFont="1" applyFill="1" applyBorder="1" applyAlignment="1" applyProtection="1">
      <alignment horizontal="center" vertical="center"/>
      <protection hidden="1"/>
    </xf>
    <xf numFmtId="172" fontId="3" fillId="0" borderId="6" xfId="5" applyNumberFormat="1" applyFont="1" applyFill="1" applyBorder="1" applyAlignment="1" applyProtection="1">
      <alignment horizontal="center"/>
      <protection hidden="1"/>
    </xf>
    <xf numFmtId="172" fontId="7" fillId="0" borderId="6" xfId="0" applyNumberFormat="1" applyFont="1" applyFill="1" applyBorder="1" applyAlignment="1">
      <alignment horizontal="center"/>
    </xf>
    <xf numFmtId="180" fontId="3" fillId="0" borderId="1" xfId="5" applyNumberFormat="1" applyFont="1" applyFill="1" applyBorder="1" applyAlignment="1" applyProtection="1">
      <alignment horizontal="center" vertical="center"/>
      <protection hidden="1"/>
    </xf>
    <xf numFmtId="173" fontId="7" fillId="0" borderId="1" xfId="0" applyNumberFormat="1" applyFont="1" applyFill="1" applyBorder="1" applyAlignment="1">
      <alignment horizontal="center" vertical="center"/>
    </xf>
    <xf numFmtId="172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7" fillId="0" borderId="1" xfId="0" applyNumberFormat="1" applyFont="1" applyFill="1" applyBorder="1" applyAlignment="1">
      <alignment horizontal="center" vertical="center"/>
    </xf>
    <xf numFmtId="167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66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65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67" fontId="3" fillId="0" borderId="1" xfId="1" applyNumberFormat="1" applyFont="1" applyFill="1" applyBorder="1" applyAlignment="1" applyProtection="1">
      <alignment horizontal="justify" wrapText="1"/>
      <protection hidden="1"/>
    </xf>
    <xf numFmtId="165" fontId="3" fillId="0" borderId="4" xfId="5" applyNumberFormat="1" applyFont="1" applyFill="1" applyBorder="1" applyAlignment="1" applyProtection="1">
      <alignment horizontal="justify" vertical="center" wrapText="1"/>
      <protection hidden="1"/>
    </xf>
    <xf numFmtId="165" fontId="3" fillId="0" borderId="11" xfId="5" applyNumberFormat="1" applyFont="1" applyFill="1" applyBorder="1" applyAlignment="1" applyProtection="1">
      <alignment horizontal="justify" vertical="center" wrapText="1"/>
      <protection hidden="1"/>
    </xf>
    <xf numFmtId="167" fontId="3" fillId="0" borderId="4" xfId="5" applyNumberFormat="1" applyFont="1" applyFill="1" applyBorder="1" applyAlignment="1" applyProtection="1">
      <alignment horizontal="justify" vertical="center" wrapText="1"/>
      <protection hidden="1"/>
    </xf>
    <xf numFmtId="167" fontId="3" fillId="0" borderId="7" xfId="5" applyNumberFormat="1" applyFont="1" applyFill="1" applyBorder="1" applyAlignment="1" applyProtection="1">
      <alignment horizontal="justify" vertical="center"/>
      <protection hidden="1"/>
    </xf>
    <xf numFmtId="167" fontId="3" fillId="0" borderId="4" xfId="5" applyNumberFormat="1" applyFont="1" applyFill="1" applyBorder="1" applyAlignment="1" applyProtection="1">
      <alignment horizontal="justify" vertical="center"/>
      <protection hidden="1"/>
    </xf>
    <xf numFmtId="166" fontId="3" fillId="0" borderId="4" xfId="5" applyNumberFormat="1" applyFont="1" applyFill="1" applyBorder="1" applyAlignment="1" applyProtection="1">
      <alignment horizontal="justify" vertical="center"/>
      <protection hidden="1"/>
    </xf>
    <xf numFmtId="165" fontId="3" fillId="0" borderId="4" xfId="5" applyNumberFormat="1" applyFont="1" applyFill="1" applyBorder="1" applyAlignment="1" applyProtection="1">
      <alignment horizontal="justify" vertical="center"/>
      <protection hidden="1"/>
    </xf>
    <xf numFmtId="167" fontId="3" fillId="0" borderId="4" xfId="1" applyNumberFormat="1" applyFont="1" applyFill="1" applyBorder="1" applyAlignment="1" applyProtection="1">
      <alignment horizontal="justify"/>
      <protection hidden="1"/>
    </xf>
    <xf numFmtId="0" fontId="3" fillId="0" borderId="9" xfId="5" applyNumberFormat="1" applyFont="1" applyFill="1" applyBorder="1" applyAlignment="1" applyProtection="1">
      <alignment horizontal="justify"/>
      <protection hidden="1"/>
    </xf>
    <xf numFmtId="0" fontId="8" fillId="0" borderId="1" xfId="0" applyFont="1" applyFill="1" applyBorder="1" applyAlignment="1">
      <alignment horizontal="justify"/>
    </xf>
    <xf numFmtId="166" fontId="3" fillId="3" borderId="4" xfId="5" applyNumberFormat="1" applyFont="1" applyFill="1" applyBorder="1" applyAlignment="1" applyProtection="1">
      <alignment horizontal="justify" vertical="center" wrapText="1"/>
      <protection hidden="1"/>
    </xf>
    <xf numFmtId="166" fontId="3" fillId="0" borderId="4" xfId="5" applyNumberFormat="1" applyFont="1" applyFill="1" applyBorder="1" applyAlignment="1" applyProtection="1">
      <alignment horizontal="justify" vertical="center" wrapText="1"/>
      <protection hidden="1"/>
    </xf>
    <xf numFmtId="165" fontId="3" fillId="3" borderId="4" xfId="5" applyNumberFormat="1" applyFont="1" applyFill="1" applyBorder="1" applyAlignment="1" applyProtection="1">
      <alignment horizontal="justify" vertical="center" wrapText="1"/>
      <protection hidden="1"/>
    </xf>
    <xf numFmtId="167" fontId="3" fillId="3" borderId="1" xfId="5" applyNumberFormat="1" applyFont="1" applyFill="1" applyBorder="1" applyAlignment="1" applyProtection="1">
      <alignment horizontal="justify" vertical="center" wrapText="1"/>
      <protection hidden="1"/>
    </xf>
    <xf numFmtId="167" fontId="3" fillId="0" borderId="4" xfId="1" applyNumberFormat="1" applyFont="1" applyFill="1" applyBorder="1" applyAlignment="1" applyProtection="1">
      <alignment horizontal="justify" wrapText="1"/>
      <protection hidden="1"/>
    </xf>
    <xf numFmtId="0" fontId="7" fillId="0" borderId="0" xfId="0" applyFont="1" applyFill="1" applyAlignment="1">
      <alignment horizontal="justify"/>
    </xf>
    <xf numFmtId="167" fontId="3" fillId="6" borderId="7" xfId="5" applyNumberFormat="1" applyFont="1" applyFill="1" applyBorder="1" applyAlignment="1" applyProtection="1">
      <alignment horizontal="justify" vertical="center" wrapText="1"/>
      <protection hidden="1"/>
    </xf>
    <xf numFmtId="167" fontId="3" fillId="3" borderId="4" xfId="5" applyNumberFormat="1" applyFont="1" applyFill="1" applyBorder="1" applyAlignment="1" applyProtection="1">
      <alignment horizontal="justify" vertical="center" wrapText="1"/>
      <protection hidden="1"/>
    </xf>
    <xf numFmtId="167" fontId="3" fillId="6" borderId="4" xfId="5" applyNumberFormat="1" applyFont="1" applyFill="1" applyBorder="1" applyAlignment="1" applyProtection="1">
      <alignment horizontal="justify" vertical="center" wrapText="1"/>
      <protection hidden="1"/>
    </xf>
    <xf numFmtId="165" fontId="3" fillId="6" borderId="11" xfId="5" applyNumberFormat="1" applyFont="1" applyFill="1" applyBorder="1" applyAlignment="1" applyProtection="1">
      <alignment horizontal="justify" vertical="center" wrapText="1"/>
      <protection hidden="1"/>
    </xf>
    <xf numFmtId="165" fontId="3" fillId="3" borderId="11" xfId="5" applyNumberFormat="1" applyFont="1" applyFill="1" applyBorder="1" applyAlignment="1" applyProtection="1">
      <alignment horizontal="justify" vertical="center" wrapText="1"/>
      <protection hidden="1"/>
    </xf>
    <xf numFmtId="0" fontId="3" fillId="0" borderId="1" xfId="5" applyNumberFormat="1" applyFont="1" applyFill="1" applyBorder="1" applyAlignment="1" applyProtection="1">
      <alignment horizontal="justify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/>
    </xf>
    <xf numFmtId="0" fontId="4" fillId="0" borderId="5" xfId="1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5" xfId="10" applyFont="1" applyFill="1" applyAlignment="1">
      <alignment horizontal="left" vertical="center" wrapText="1"/>
    </xf>
    <xf numFmtId="181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7" fillId="0" borderId="0" xfId="0" applyNumberFormat="1" applyFont="1"/>
    <xf numFmtId="181" fontId="7" fillId="0" borderId="0" xfId="0" applyNumberFormat="1" applyFont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173" fontId="17" fillId="0" borderId="0" xfId="1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3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7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/>
    <xf numFmtId="180" fontId="7" fillId="0" borderId="0" xfId="0" applyNumberFormat="1" applyFont="1" applyFill="1"/>
    <xf numFmtId="177" fontId="7" fillId="0" borderId="0" xfId="0" applyNumberFormat="1" applyFont="1" applyFill="1"/>
    <xf numFmtId="180" fontId="8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D1" sqref="D1:E1"/>
    </sheetView>
  </sheetViews>
  <sheetFormatPr defaultRowHeight="11.25" x14ac:dyDescent="0.2"/>
  <cols>
    <col min="1" max="1" width="33.140625" style="139" customWidth="1"/>
    <col min="2" max="2" width="53.85546875" style="139" customWidth="1"/>
    <col min="3" max="3" width="25" style="139" customWidth="1"/>
    <col min="4" max="4" width="10.42578125" style="139" bestFit="1" customWidth="1"/>
    <col min="5" max="5" width="16.85546875" style="139" customWidth="1"/>
    <col min="6" max="16384" width="9.140625" style="139"/>
  </cols>
  <sheetData>
    <row r="1" spans="1:5" ht="56.25" customHeight="1" x14ac:dyDescent="0.2">
      <c r="D1" s="177" t="s">
        <v>337</v>
      </c>
      <c r="E1" s="177"/>
    </row>
    <row r="2" spans="1:5" x14ac:dyDescent="0.2">
      <c r="D2" s="140"/>
      <c r="E2" s="140"/>
    </row>
    <row r="3" spans="1:5" ht="63.75" customHeight="1" x14ac:dyDescent="0.2">
      <c r="D3" s="177" t="s">
        <v>222</v>
      </c>
      <c r="E3" s="177"/>
    </row>
    <row r="4" spans="1:5" x14ac:dyDescent="0.2">
      <c r="C4" s="141"/>
    </row>
    <row r="5" spans="1:5" x14ac:dyDescent="0.2">
      <c r="A5" s="178" t="s">
        <v>223</v>
      </c>
      <c r="B5" s="178"/>
      <c r="C5" s="178"/>
    </row>
    <row r="6" spans="1:5" x14ac:dyDescent="0.2">
      <c r="E6" s="142" t="s">
        <v>224</v>
      </c>
    </row>
    <row r="7" spans="1:5" ht="45" x14ac:dyDescent="0.2">
      <c r="A7" s="143" t="s">
        <v>225</v>
      </c>
      <c r="B7" s="144" t="s">
        <v>226</v>
      </c>
      <c r="C7" s="74" t="s">
        <v>219</v>
      </c>
      <c r="D7" s="145" t="s">
        <v>190</v>
      </c>
      <c r="E7" s="146" t="s">
        <v>191</v>
      </c>
    </row>
    <row r="8" spans="1:5" x14ac:dyDescent="0.2">
      <c r="A8" s="144" t="s">
        <v>227</v>
      </c>
      <c r="B8" s="143" t="s">
        <v>228</v>
      </c>
      <c r="C8" s="147">
        <f>C14+C17+C22+C24+C9+C30+C28+C32</f>
        <v>23850.600000000002</v>
      </c>
      <c r="D8" s="147">
        <f>E8-C8</f>
        <v>139.79999999999927</v>
      </c>
      <c r="E8" s="147">
        <f>E14+E17+E22+E24+E9+E30+E28+E32</f>
        <v>23990.400000000001</v>
      </c>
    </row>
    <row r="9" spans="1:5" ht="35.25" customHeight="1" x14ac:dyDescent="0.2">
      <c r="A9" s="144" t="s">
        <v>229</v>
      </c>
      <c r="B9" s="148" t="s">
        <v>230</v>
      </c>
      <c r="C9" s="147">
        <f>C10+C11+C12+C13</f>
        <v>1745.8</v>
      </c>
      <c r="D9" s="147">
        <f t="shared" ref="D9:D44" si="0">E9-C9</f>
        <v>139.79999999999995</v>
      </c>
      <c r="E9" s="147">
        <f>E10+E11+E12+E13</f>
        <v>1885.6</v>
      </c>
    </row>
    <row r="10" spans="1:5" ht="54.75" customHeight="1" x14ac:dyDescent="0.2">
      <c r="A10" s="149" t="s">
        <v>231</v>
      </c>
      <c r="B10" s="150" t="s">
        <v>232</v>
      </c>
      <c r="C10" s="151">
        <v>500.9</v>
      </c>
      <c r="D10" s="151">
        <v>149.6</v>
      </c>
      <c r="E10" s="151">
        <f>C10+D10</f>
        <v>650.5</v>
      </c>
    </row>
    <row r="11" spans="1:5" ht="70.5" customHeight="1" x14ac:dyDescent="0.2">
      <c r="A11" s="149" t="s">
        <v>233</v>
      </c>
      <c r="B11" s="150" t="s">
        <v>234</v>
      </c>
      <c r="C11" s="151">
        <v>5</v>
      </c>
      <c r="D11" s="151">
        <f t="shared" si="0"/>
        <v>0</v>
      </c>
      <c r="E11" s="151">
        <f>C11</f>
        <v>5</v>
      </c>
    </row>
    <row r="12" spans="1:5" ht="53.25" customHeight="1" x14ac:dyDescent="0.2">
      <c r="A12" s="149" t="s">
        <v>235</v>
      </c>
      <c r="B12" s="150" t="s">
        <v>236</v>
      </c>
      <c r="C12" s="151">
        <v>1340.1</v>
      </c>
      <c r="D12" s="151">
        <f t="shared" si="0"/>
        <v>0</v>
      </c>
      <c r="E12" s="151">
        <f>C12</f>
        <v>1340.1</v>
      </c>
    </row>
    <row r="13" spans="1:5" ht="56.25" customHeight="1" x14ac:dyDescent="0.2">
      <c r="A13" s="149" t="s">
        <v>237</v>
      </c>
      <c r="B13" s="150" t="s">
        <v>238</v>
      </c>
      <c r="C13" s="151">
        <v>-100.2</v>
      </c>
      <c r="D13" s="151">
        <f t="shared" si="0"/>
        <v>-9.7999999999999972</v>
      </c>
      <c r="E13" s="151">
        <v>-110</v>
      </c>
    </row>
    <row r="14" spans="1:5" ht="16.5" customHeight="1" x14ac:dyDescent="0.2">
      <c r="A14" s="144" t="s">
        <v>239</v>
      </c>
      <c r="B14" s="152" t="s">
        <v>240</v>
      </c>
      <c r="C14" s="147">
        <f>C15</f>
        <v>19212.3</v>
      </c>
      <c r="D14" s="147">
        <f t="shared" si="0"/>
        <v>-191.09999999999854</v>
      </c>
      <c r="E14" s="147">
        <f t="shared" ref="E14" si="1">E15</f>
        <v>19021.2</v>
      </c>
    </row>
    <row r="15" spans="1:5" ht="15.75" customHeight="1" x14ac:dyDescent="0.2">
      <c r="A15" s="149" t="s">
        <v>241</v>
      </c>
      <c r="B15" s="153" t="s">
        <v>242</v>
      </c>
      <c r="C15" s="151">
        <f>C16</f>
        <v>19212.3</v>
      </c>
      <c r="D15" s="151">
        <f>E15-C15</f>
        <v>-191.09999999999854</v>
      </c>
      <c r="E15" s="151">
        <f>E16</f>
        <v>19021.2</v>
      </c>
    </row>
    <row r="16" spans="1:5" ht="64.5" customHeight="1" x14ac:dyDescent="0.2">
      <c r="A16" s="149" t="s">
        <v>243</v>
      </c>
      <c r="B16" s="153" t="s">
        <v>244</v>
      </c>
      <c r="C16" s="151">
        <v>19212.3</v>
      </c>
      <c r="D16" s="151">
        <f>-162.6-25.4-1.2-1.9</f>
        <v>-191.1</v>
      </c>
      <c r="E16" s="151">
        <f>C16+D16</f>
        <v>19021.2</v>
      </c>
    </row>
    <row r="17" spans="1:5" ht="15" customHeight="1" x14ac:dyDescent="0.2">
      <c r="A17" s="144" t="s">
        <v>245</v>
      </c>
      <c r="B17" s="152" t="s">
        <v>246</v>
      </c>
      <c r="C17" s="147">
        <f>C18+C19</f>
        <v>442.4</v>
      </c>
      <c r="D17" s="147">
        <f t="shared" si="0"/>
        <v>162.60000000000002</v>
      </c>
      <c r="E17" s="147">
        <f>E18+E19</f>
        <v>605</v>
      </c>
    </row>
    <row r="18" spans="1:5" ht="42.75" customHeight="1" x14ac:dyDescent="0.2">
      <c r="A18" s="149" t="s">
        <v>247</v>
      </c>
      <c r="B18" s="153" t="s">
        <v>248</v>
      </c>
      <c r="C18" s="151">
        <v>226.9</v>
      </c>
      <c r="D18" s="151">
        <v>162.6</v>
      </c>
      <c r="E18" s="151">
        <f>C18+D18</f>
        <v>389.5</v>
      </c>
    </row>
    <row r="19" spans="1:5" ht="23.25" customHeight="1" x14ac:dyDescent="0.2">
      <c r="A19" s="144" t="s">
        <v>249</v>
      </c>
      <c r="B19" s="152" t="s">
        <v>250</v>
      </c>
      <c r="C19" s="147">
        <f>C21+C20</f>
        <v>215.5</v>
      </c>
      <c r="D19" s="147">
        <f t="shared" si="0"/>
        <v>0</v>
      </c>
      <c r="E19" s="147">
        <f>E21+E20</f>
        <v>215.5</v>
      </c>
    </row>
    <row r="20" spans="1:5" ht="56.25" customHeight="1" x14ac:dyDescent="0.2">
      <c r="A20" s="149" t="s">
        <v>251</v>
      </c>
      <c r="B20" s="153" t="s">
        <v>252</v>
      </c>
      <c r="C20" s="151">
        <v>200</v>
      </c>
      <c r="D20" s="147">
        <f t="shared" si="0"/>
        <v>0</v>
      </c>
      <c r="E20" s="151">
        <v>200</v>
      </c>
    </row>
    <row r="21" spans="1:5" ht="53.25" customHeight="1" x14ac:dyDescent="0.2">
      <c r="A21" s="149" t="s">
        <v>253</v>
      </c>
      <c r="B21" s="153" t="s">
        <v>254</v>
      </c>
      <c r="C21" s="151">
        <v>15.5</v>
      </c>
      <c r="D21" s="147">
        <f t="shared" si="0"/>
        <v>0</v>
      </c>
      <c r="E21" s="151">
        <v>15.5</v>
      </c>
    </row>
    <row r="22" spans="1:5" ht="17.25" customHeight="1" x14ac:dyDescent="0.2">
      <c r="A22" s="144" t="s">
        <v>255</v>
      </c>
      <c r="B22" s="152" t="s">
        <v>256</v>
      </c>
      <c r="C22" s="147">
        <f>C23</f>
        <v>63</v>
      </c>
      <c r="D22" s="147">
        <f t="shared" si="0"/>
        <v>0</v>
      </c>
      <c r="E22" s="147">
        <f>E23</f>
        <v>63</v>
      </c>
    </row>
    <row r="23" spans="1:5" ht="49.5" customHeight="1" x14ac:dyDescent="0.2">
      <c r="A23" s="149" t="s">
        <v>257</v>
      </c>
      <c r="B23" s="153" t="s">
        <v>258</v>
      </c>
      <c r="C23" s="151">
        <v>63</v>
      </c>
      <c r="D23" s="147">
        <f t="shared" si="0"/>
        <v>0</v>
      </c>
      <c r="E23" s="151">
        <v>63</v>
      </c>
    </row>
    <row r="24" spans="1:5" ht="42.75" customHeight="1" x14ac:dyDescent="0.2">
      <c r="A24" s="144" t="s">
        <v>259</v>
      </c>
      <c r="B24" s="152" t="s">
        <v>260</v>
      </c>
      <c r="C24" s="147">
        <f>C25+C26+C27</f>
        <v>2377.1999999999998</v>
      </c>
      <c r="D24" s="147">
        <f t="shared" si="0"/>
        <v>0</v>
      </c>
      <c r="E24" s="147">
        <f t="shared" ref="E24" si="2">E25+E26+E27</f>
        <v>2377.1999999999998</v>
      </c>
    </row>
    <row r="25" spans="1:5" ht="45" customHeight="1" x14ac:dyDescent="0.2">
      <c r="A25" s="149" t="s">
        <v>261</v>
      </c>
      <c r="B25" s="153" t="s">
        <v>262</v>
      </c>
      <c r="C25" s="151">
        <v>0</v>
      </c>
      <c r="D25" s="151">
        <f t="shared" si="0"/>
        <v>0</v>
      </c>
      <c r="E25" s="151">
        <v>0</v>
      </c>
    </row>
    <row r="26" spans="1:5" ht="54.75" customHeight="1" x14ac:dyDescent="0.2">
      <c r="A26" s="149" t="s">
        <v>263</v>
      </c>
      <c r="B26" s="153" t="s">
        <v>264</v>
      </c>
      <c r="C26" s="151">
        <v>2010</v>
      </c>
      <c r="D26" s="151">
        <f>E26-C26</f>
        <v>0</v>
      </c>
      <c r="E26" s="151">
        <v>2010</v>
      </c>
    </row>
    <row r="27" spans="1:5" ht="65.25" customHeight="1" x14ac:dyDescent="0.2">
      <c r="A27" s="149" t="s">
        <v>265</v>
      </c>
      <c r="B27" s="153" t="s">
        <v>266</v>
      </c>
      <c r="C27" s="151">
        <v>367.2</v>
      </c>
      <c r="D27" s="151">
        <f t="shared" si="0"/>
        <v>0</v>
      </c>
      <c r="E27" s="151">
        <f>C27</f>
        <v>367.2</v>
      </c>
    </row>
    <row r="28" spans="1:5" ht="36.75" customHeight="1" x14ac:dyDescent="0.2">
      <c r="A28" s="156" t="s">
        <v>271</v>
      </c>
      <c r="B28" s="154" t="s">
        <v>336</v>
      </c>
      <c r="C28" s="147">
        <f>C29</f>
        <v>2.9</v>
      </c>
      <c r="D28" s="147">
        <f t="shared" si="0"/>
        <v>25.4</v>
      </c>
      <c r="E28" s="147">
        <f t="shared" ref="E28" si="3">E29</f>
        <v>28.299999999999997</v>
      </c>
    </row>
    <row r="29" spans="1:5" ht="22.5" customHeight="1" x14ac:dyDescent="0.2">
      <c r="A29" s="157" t="s">
        <v>272</v>
      </c>
      <c r="B29" s="155" t="s">
        <v>334</v>
      </c>
      <c r="C29" s="151">
        <v>2.9</v>
      </c>
      <c r="D29" s="151">
        <v>25.4</v>
      </c>
      <c r="E29" s="151">
        <f>C29+D29</f>
        <v>28.299999999999997</v>
      </c>
    </row>
    <row r="30" spans="1:5" ht="28.5" customHeight="1" x14ac:dyDescent="0.2">
      <c r="A30" s="144" t="s">
        <v>267</v>
      </c>
      <c r="B30" s="154" t="s">
        <v>268</v>
      </c>
      <c r="C30" s="147">
        <f>C31</f>
        <v>7</v>
      </c>
      <c r="D30" s="147">
        <f>E30-C30</f>
        <v>1.1999999999999993</v>
      </c>
      <c r="E30" s="147">
        <f>E31</f>
        <v>8.1999999999999993</v>
      </c>
    </row>
    <row r="31" spans="1:5" ht="35.25" customHeight="1" x14ac:dyDescent="0.2">
      <c r="A31" s="149" t="s">
        <v>269</v>
      </c>
      <c r="B31" s="155" t="s">
        <v>270</v>
      </c>
      <c r="C31" s="151">
        <v>7</v>
      </c>
      <c r="D31" s="151">
        <v>1.2</v>
      </c>
      <c r="E31" s="151">
        <f>C31+D31</f>
        <v>8.1999999999999993</v>
      </c>
    </row>
    <row r="32" spans="1:5" s="173" customFormat="1" ht="35.25" customHeight="1" x14ac:dyDescent="0.2">
      <c r="A32" s="156" t="s">
        <v>332</v>
      </c>
      <c r="B32" s="154" t="s">
        <v>335</v>
      </c>
      <c r="C32" s="147">
        <f>C33</f>
        <v>0</v>
      </c>
      <c r="D32" s="147">
        <f>D33</f>
        <v>1.9</v>
      </c>
      <c r="E32" s="147">
        <f>E33</f>
        <v>1.9</v>
      </c>
    </row>
    <row r="33" spans="1:5" ht="35.25" customHeight="1" x14ac:dyDescent="0.2">
      <c r="A33" s="149" t="s">
        <v>333</v>
      </c>
      <c r="B33" s="155" t="s">
        <v>335</v>
      </c>
      <c r="C33" s="151">
        <v>0</v>
      </c>
      <c r="D33" s="151">
        <v>1.9</v>
      </c>
      <c r="E33" s="151">
        <v>1.9</v>
      </c>
    </row>
    <row r="34" spans="1:5" ht="18" customHeight="1" x14ac:dyDescent="0.2">
      <c r="A34" s="144" t="s">
        <v>273</v>
      </c>
      <c r="B34" s="152" t="s">
        <v>274</v>
      </c>
      <c r="C34" s="147">
        <f>C35+C37+C41+C43</f>
        <v>9702.7000000000007</v>
      </c>
      <c r="D34" s="147">
        <f t="shared" si="0"/>
        <v>0</v>
      </c>
      <c r="E34" s="147">
        <f>E35+E37+E41+E43</f>
        <v>9702.7000000000007</v>
      </c>
    </row>
    <row r="35" spans="1:5" ht="42" customHeight="1" x14ac:dyDescent="0.2">
      <c r="A35" s="149" t="s">
        <v>275</v>
      </c>
      <c r="B35" s="153" t="s">
        <v>276</v>
      </c>
      <c r="C35" s="151">
        <f>C36</f>
        <v>6424</v>
      </c>
      <c r="D35" s="151">
        <f t="shared" si="0"/>
        <v>0</v>
      </c>
      <c r="E35" s="151">
        <f>E36</f>
        <v>6424</v>
      </c>
    </row>
    <row r="36" spans="1:5" ht="36.75" customHeight="1" x14ac:dyDescent="0.2">
      <c r="A36" s="149" t="s">
        <v>277</v>
      </c>
      <c r="B36" s="153" t="s">
        <v>278</v>
      </c>
      <c r="C36" s="151">
        <v>6424</v>
      </c>
      <c r="D36" s="151">
        <f t="shared" si="0"/>
        <v>0</v>
      </c>
      <c r="E36" s="151">
        <v>6424</v>
      </c>
    </row>
    <row r="37" spans="1:5" ht="30.75" customHeight="1" x14ac:dyDescent="0.2">
      <c r="A37" s="144" t="s">
        <v>279</v>
      </c>
      <c r="B37" s="152" t="s">
        <v>280</v>
      </c>
      <c r="C37" s="147">
        <f>C39+C40+C38</f>
        <v>508.9</v>
      </c>
      <c r="D37" s="147">
        <f t="shared" si="0"/>
        <v>0</v>
      </c>
      <c r="E37" s="147">
        <f>C37</f>
        <v>508.9</v>
      </c>
    </row>
    <row r="38" spans="1:5" ht="30.75" customHeight="1" x14ac:dyDescent="0.2">
      <c r="A38" s="149" t="s">
        <v>281</v>
      </c>
      <c r="B38" s="155" t="s">
        <v>282</v>
      </c>
      <c r="C38" s="151">
        <v>1.4</v>
      </c>
      <c r="D38" s="151">
        <f t="shared" si="0"/>
        <v>0</v>
      </c>
      <c r="E38" s="151">
        <f>C38</f>
        <v>1.4</v>
      </c>
    </row>
    <row r="39" spans="1:5" ht="23.25" customHeight="1" x14ac:dyDescent="0.2">
      <c r="A39" s="149" t="s">
        <v>283</v>
      </c>
      <c r="B39" s="153" t="s">
        <v>284</v>
      </c>
      <c r="C39" s="151">
        <v>72</v>
      </c>
      <c r="D39" s="151">
        <f t="shared" si="0"/>
        <v>0</v>
      </c>
      <c r="E39" s="151">
        <f>C39</f>
        <v>72</v>
      </c>
    </row>
    <row r="40" spans="1:5" ht="39" customHeight="1" x14ac:dyDescent="0.2">
      <c r="A40" s="149" t="s">
        <v>285</v>
      </c>
      <c r="B40" s="153" t="s">
        <v>286</v>
      </c>
      <c r="C40" s="151">
        <v>435.5</v>
      </c>
      <c r="D40" s="151">
        <f t="shared" si="0"/>
        <v>0</v>
      </c>
      <c r="E40" s="151">
        <f>C40</f>
        <v>435.5</v>
      </c>
    </row>
    <row r="41" spans="1:5" ht="24.75" customHeight="1" x14ac:dyDescent="0.2">
      <c r="A41" s="144" t="s">
        <v>287</v>
      </c>
      <c r="B41" s="152" t="s">
        <v>32</v>
      </c>
      <c r="C41" s="147">
        <f>C42</f>
        <v>2769.8</v>
      </c>
      <c r="D41" s="147">
        <f t="shared" si="0"/>
        <v>0</v>
      </c>
      <c r="E41" s="147">
        <f>E42</f>
        <v>2769.8</v>
      </c>
    </row>
    <row r="42" spans="1:5" ht="37.5" customHeight="1" x14ac:dyDescent="0.2">
      <c r="A42" s="149" t="s">
        <v>288</v>
      </c>
      <c r="B42" s="153" t="s">
        <v>289</v>
      </c>
      <c r="C42" s="151">
        <v>2769.8</v>
      </c>
      <c r="D42" s="151">
        <f t="shared" si="0"/>
        <v>0</v>
      </c>
      <c r="E42" s="151">
        <v>2769.8</v>
      </c>
    </row>
    <row r="43" spans="1:5" ht="33" customHeight="1" x14ac:dyDescent="0.2">
      <c r="A43" s="144" t="s">
        <v>290</v>
      </c>
      <c r="B43" s="152" t="s">
        <v>291</v>
      </c>
      <c r="C43" s="147">
        <f>C44</f>
        <v>0</v>
      </c>
      <c r="D43" s="147">
        <f t="shared" si="0"/>
        <v>0</v>
      </c>
      <c r="E43" s="147">
        <f>E44</f>
        <v>0</v>
      </c>
    </row>
    <row r="44" spans="1:5" ht="34.5" customHeight="1" x14ac:dyDescent="0.2">
      <c r="A44" s="149" t="s">
        <v>292</v>
      </c>
      <c r="B44" s="153" t="s">
        <v>291</v>
      </c>
      <c r="C44" s="151">
        <v>0</v>
      </c>
      <c r="D44" s="151">
        <f t="shared" si="0"/>
        <v>0</v>
      </c>
      <c r="E44" s="151">
        <v>0</v>
      </c>
    </row>
    <row r="45" spans="1:5" x14ac:dyDescent="0.2">
      <c r="A45" s="144"/>
      <c r="B45" s="152" t="s">
        <v>293</v>
      </c>
      <c r="C45" s="147">
        <f>C8+C34</f>
        <v>33553.300000000003</v>
      </c>
      <c r="D45" s="83">
        <f>E45-C45</f>
        <v>139.80000000000291</v>
      </c>
      <c r="E45" s="147">
        <f>E8+E34</f>
        <v>33693.100000000006</v>
      </c>
    </row>
    <row r="46" spans="1:5" x14ac:dyDescent="0.2">
      <c r="D46" s="158"/>
    </row>
    <row r="47" spans="1:5" x14ac:dyDescent="0.2">
      <c r="D47" s="158"/>
    </row>
    <row r="48" spans="1:5" x14ac:dyDescent="0.2">
      <c r="D48" s="158"/>
    </row>
    <row r="51" spans="4:4" x14ac:dyDescent="0.2">
      <c r="D51" s="159"/>
    </row>
  </sheetData>
  <mergeCells count="3">
    <mergeCell ref="D1:E1"/>
    <mergeCell ref="D3:E3"/>
    <mergeCell ref="A5:C5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3"/>
  <sheetViews>
    <sheetView tabSelected="1" topLeftCell="A196" zoomScaleNormal="100" workbookViewId="0">
      <selection activeCell="H216" sqref="H216"/>
    </sheetView>
  </sheetViews>
  <sheetFormatPr defaultRowHeight="11.25" x14ac:dyDescent="0.2"/>
  <cols>
    <col min="1" max="1" width="50.42578125" style="1" customWidth="1"/>
    <col min="2" max="2" width="5.42578125" style="2" customWidth="1"/>
    <col min="3" max="3" width="5.28515625" style="2" customWidth="1"/>
    <col min="4" max="4" width="10.5703125" style="3" customWidth="1"/>
    <col min="5" max="5" width="7.140625" style="4" customWidth="1"/>
    <col min="6" max="6" width="17.28515625" style="2" customWidth="1"/>
    <col min="7" max="7" width="9.140625" style="4"/>
    <col min="8" max="8" width="16" style="4" customWidth="1"/>
    <col min="9" max="16384" width="9.140625" style="4"/>
  </cols>
  <sheetData>
    <row r="1" spans="1:8" s="22" customFormat="1" ht="51" customHeight="1" x14ac:dyDescent="0.2">
      <c r="A1" s="1"/>
      <c r="B1" s="21"/>
      <c r="C1" s="21"/>
      <c r="D1" s="3"/>
      <c r="F1" s="21"/>
      <c r="G1" s="177" t="s">
        <v>341</v>
      </c>
      <c r="H1" s="177"/>
    </row>
    <row r="2" spans="1:8" s="22" customFormat="1" x14ac:dyDescent="0.2">
      <c r="A2" s="1"/>
      <c r="B2" s="21"/>
      <c r="C2" s="21"/>
      <c r="D2" s="3"/>
      <c r="F2" s="21"/>
    </row>
    <row r="3" spans="1:8" ht="44.25" customHeight="1" x14ac:dyDescent="0.2">
      <c r="E3" s="177"/>
      <c r="F3" s="177"/>
      <c r="G3" s="177" t="s">
        <v>200</v>
      </c>
      <c r="H3" s="177"/>
    </row>
    <row r="4" spans="1:8" ht="45" customHeight="1" x14ac:dyDescent="0.2">
      <c r="A4" s="179" t="s">
        <v>182</v>
      </c>
      <c r="B4" s="179"/>
      <c r="C4" s="179"/>
      <c r="D4" s="179"/>
      <c r="E4" s="179"/>
      <c r="F4" s="179"/>
      <c r="G4" s="179"/>
      <c r="H4" s="179"/>
    </row>
    <row r="5" spans="1:8" ht="21" customHeight="1" x14ac:dyDescent="0.2"/>
    <row r="6" spans="1:8" x14ac:dyDescent="0.2">
      <c r="H6" s="2" t="s">
        <v>88</v>
      </c>
    </row>
    <row r="7" spans="1:8" ht="81" customHeight="1" x14ac:dyDescent="0.2">
      <c r="A7" s="6" t="s">
        <v>0</v>
      </c>
      <c r="B7" s="6" t="s">
        <v>1</v>
      </c>
      <c r="C7" s="6" t="s">
        <v>2</v>
      </c>
      <c r="D7" s="33" t="s">
        <v>3</v>
      </c>
      <c r="E7" s="6" t="s">
        <v>4</v>
      </c>
      <c r="F7" s="74" t="s">
        <v>219</v>
      </c>
      <c r="G7" s="26" t="s">
        <v>190</v>
      </c>
      <c r="H7" s="32" t="s">
        <v>191</v>
      </c>
    </row>
    <row r="8" spans="1:8" ht="14.25" customHeight="1" x14ac:dyDescent="0.2">
      <c r="A8" s="133" t="s">
        <v>5</v>
      </c>
      <c r="B8" s="95">
        <v>1</v>
      </c>
      <c r="C8" s="95">
        <v>0</v>
      </c>
      <c r="D8" s="96" t="s">
        <v>33</v>
      </c>
      <c r="E8" s="97" t="s">
        <v>33</v>
      </c>
      <c r="F8" s="98">
        <f>F9+F15+F21+F32+F38</f>
        <v>18283.274999999998</v>
      </c>
      <c r="G8" s="99">
        <f>H8-F8</f>
        <v>164.28700000000026</v>
      </c>
      <c r="H8" s="98">
        <f>H9+H15+H21+H32+H38</f>
        <v>18447.561999999998</v>
      </c>
    </row>
    <row r="9" spans="1:8" ht="22.5" customHeight="1" x14ac:dyDescent="0.2">
      <c r="A9" s="134" t="s">
        <v>6</v>
      </c>
      <c r="B9" s="106">
        <v>1</v>
      </c>
      <c r="C9" s="106">
        <v>2</v>
      </c>
      <c r="D9" s="62" t="s">
        <v>33</v>
      </c>
      <c r="E9" s="61" t="s">
        <v>33</v>
      </c>
      <c r="F9" s="90">
        <f t="shared" ref="F9:H9" si="0">F10</f>
        <v>1875</v>
      </c>
      <c r="G9" s="91">
        <f t="shared" ref="G9:G75" si="1">H9-F9</f>
        <v>0</v>
      </c>
      <c r="H9" s="90">
        <f t="shared" si="0"/>
        <v>1875</v>
      </c>
    </row>
    <row r="10" spans="1:8" ht="36.75" customHeight="1" x14ac:dyDescent="0.2">
      <c r="A10" s="128" t="s">
        <v>95</v>
      </c>
      <c r="B10" s="49">
        <v>1</v>
      </c>
      <c r="C10" s="49">
        <v>2</v>
      </c>
      <c r="D10" s="7" t="s">
        <v>92</v>
      </c>
      <c r="E10" s="23" t="s">
        <v>33</v>
      </c>
      <c r="F10" s="85">
        <f>F11</f>
        <v>1875</v>
      </c>
      <c r="G10" s="86">
        <f t="shared" si="1"/>
        <v>0</v>
      </c>
      <c r="H10" s="85">
        <f>H11</f>
        <v>1875</v>
      </c>
    </row>
    <row r="11" spans="1:8" ht="35.25" customHeight="1" x14ac:dyDescent="0.2">
      <c r="A11" s="128" t="s">
        <v>72</v>
      </c>
      <c r="B11" s="49">
        <v>1</v>
      </c>
      <c r="C11" s="49">
        <v>2</v>
      </c>
      <c r="D11" s="7" t="s">
        <v>93</v>
      </c>
      <c r="E11" s="23"/>
      <c r="F11" s="85">
        <f>+F12</f>
        <v>1875</v>
      </c>
      <c r="G11" s="86">
        <f t="shared" si="1"/>
        <v>0</v>
      </c>
      <c r="H11" s="85">
        <f>+H12</f>
        <v>1875</v>
      </c>
    </row>
    <row r="12" spans="1:8" ht="20.25" customHeight="1" x14ac:dyDescent="0.2">
      <c r="A12" s="128" t="s">
        <v>51</v>
      </c>
      <c r="B12" s="49">
        <v>1</v>
      </c>
      <c r="C12" s="49">
        <v>2</v>
      </c>
      <c r="D12" s="7" t="s">
        <v>94</v>
      </c>
      <c r="E12" s="23" t="s">
        <v>33</v>
      </c>
      <c r="F12" s="85">
        <f>F13</f>
        <v>1875</v>
      </c>
      <c r="G12" s="86">
        <f t="shared" si="1"/>
        <v>0</v>
      </c>
      <c r="H12" s="85">
        <f>H13</f>
        <v>1875</v>
      </c>
    </row>
    <row r="13" spans="1:8" ht="47.25" customHeight="1" x14ac:dyDescent="0.2">
      <c r="A13" s="117" t="s">
        <v>37</v>
      </c>
      <c r="B13" s="49">
        <v>1</v>
      </c>
      <c r="C13" s="49">
        <v>2</v>
      </c>
      <c r="D13" s="7" t="s">
        <v>94</v>
      </c>
      <c r="E13" s="23" t="s">
        <v>38</v>
      </c>
      <c r="F13" s="85">
        <f>F14</f>
        <v>1875</v>
      </c>
      <c r="G13" s="86">
        <f t="shared" si="1"/>
        <v>0</v>
      </c>
      <c r="H13" s="85">
        <f>H14</f>
        <v>1875</v>
      </c>
    </row>
    <row r="14" spans="1:8" ht="25.5" customHeight="1" x14ac:dyDescent="0.2">
      <c r="A14" s="117" t="s">
        <v>41</v>
      </c>
      <c r="B14" s="49">
        <v>1</v>
      </c>
      <c r="C14" s="49">
        <v>2</v>
      </c>
      <c r="D14" s="7" t="s">
        <v>94</v>
      </c>
      <c r="E14" s="23" t="s">
        <v>42</v>
      </c>
      <c r="F14" s="85">
        <v>1875</v>
      </c>
      <c r="G14" s="86">
        <f t="shared" si="1"/>
        <v>0</v>
      </c>
      <c r="H14" s="85">
        <v>1875</v>
      </c>
    </row>
    <row r="15" spans="1:8" ht="38.25" customHeight="1" x14ac:dyDescent="0.2">
      <c r="A15" s="129" t="s">
        <v>7</v>
      </c>
      <c r="B15" s="106">
        <v>1</v>
      </c>
      <c r="C15" s="106">
        <v>4</v>
      </c>
      <c r="D15" s="62"/>
      <c r="E15" s="61"/>
      <c r="F15" s="90">
        <f t="shared" ref="F15:H19" si="2">F16</f>
        <v>10423.209999999999</v>
      </c>
      <c r="G15" s="91">
        <f t="shared" si="1"/>
        <v>2.0000000004074536E-3</v>
      </c>
      <c r="H15" s="90">
        <f t="shared" si="2"/>
        <v>10423.212</v>
      </c>
    </row>
    <row r="16" spans="1:8" ht="33.75" customHeight="1" x14ac:dyDescent="0.2">
      <c r="A16" s="128" t="s">
        <v>95</v>
      </c>
      <c r="B16" s="49">
        <v>1</v>
      </c>
      <c r="C16" s="49">
        <v>4</v>
      </c>
      <c r="D16" s="7" t="s">
        <v>92</v>
      </c>
      <c r="E16" s="23" t="s">
        <v>33</v>
      </c>
      <c r="F16" s="85">
        <f>F17</f>
        <v>10423.209999999999</v>
      </c>
      <c r="G16" s="86">
        <f t="shared" si="1"/>
        <v>2.0000000004074536E-3</v>
      </c>
      <c r="H16" s="85">
        <f>H17</f>
        <v>10423.212</v>
      </c>
    </row>
    <row r="17" spans="1:8" ht="33.75" customHeight="1" x14ac:dyDescent="0.2">
      <c r="A17" s="128" t="s">
        <v>73</v>
      </c>
      <c r="B17" s="49">
        <v>1</v>
      </c>
      <c r="C17" s="49">
        <v>4</v>
      </c>
      <c r="D17" s="7" t="s">
        <v>93</v>
      </c>
      <c r="E17" s="23"/>
      <c r="F17" s="85">
        <f t="shared" si="2"/>
        <v>10423.209999999999</v>
      </c>
      <c r="G17" s="86">
        <f t="shared" si="1"/>
        <v>2.0000000004074536E-3</v>
      </c>
      <c r="H17" s="85">
        <f t="shared" si="2"/>
        <v>10423.212</v>
      </c>
    </row>
    <row r="18" spans="1:8" ht="11.25" customHeight="1" x14ac:dyDescent="0.2">
      <c r="A18" s="128" t="s">
        <v>25</v>
      </c>
      <c r="B18" s="49">
        <v>1</v>
      </c>
      <c r="C18" s="49">
        <v>4</v>
      </c>
      <c r="D18" s="7" t="s">
        <v>96</v>
      </c>
      <c r="E18" s="23" t="s">
        <v>33</v>
      </c>
      <c r="F18" s="85">
        <f t="shared" si="2"/>
        <v>10423.209999999999</v>
      </c>
      <c r="G18" s="86">
        <f t="shared" si="1"/>
        <v>2.0000000004074536E-3</v>
      </c>
      <c r="H18" s="85">
        <f t="shared" si="2"/>
        <v>10423.212</v>
      </c>
    </row>
    <row r="19" spans="1:8" ht="45" customHeight="1" x14ac:dyDescent="0.2">
      <c r="A19" s="117" t="s">
        <v>37</v>
      </c>
      <c r="B19" s="49">
        <v>1</v>
      </c>
      <c r="C19" s="49">
        <v>4</v>
      </c>
      <c r="D19" s="7" t="s">
        <v>96</v>
      </c>
      <c r="E19" s="23" t="s">
        <v>38</v>
      </c>
      <c r="F19" s="85">
        <f t="shared" si="2"/>
        <v>10423.209999999999</v>
      </c>
      <c r="G19" s="86">
        <f t="shared" si="1"/>
        <v>2.0000000004074536E-3</v>
      </c>
      <c r="H19" s="85">
        <f t="shared" si="2"/>
        <v>10423.212</v>
      </c>
    </row>
    <row r="20" spans="1:8" ht="22.5" x14ac:dyDescent="0.2">
      <c r="A20" s="117" t="s">
        <v>41</v>
      </c>
      <c r="B20" s="49">
        <v>1</v>
      </c>
      <c r="C20" s="49">
        <v>4</v>
      </c>
      <c r="D20" s="7" t="s">
        <v>96</v>
      </c>
      <c r="E20" s="23" t="s">
        <v>42</v>
      </c>
      <c r="F20" s="86">
        <v>10423.209999999999</v>
      </c>
      <c r="G20" s="86">
        <f t="shared" si="1"/>
        <v>2.0000000004074536E-3</v>
      </c>
      <c r="H20" s="86">
        <v>10423.212</v>
      </c>
    </row>
    <row r="21" spans="1:8" ht="38.25" customHeight="1" x14ac:dyDescent="0.2">
      <c r="A21" s="129" t="s">
        <v>63</v>
      </c>
      <c r="B21" s="106">
        <v>1</v>
      </c>
      <c r="C21" s="106">
        <v>6</v>
      </c>
      <c r="D21" s="62"/>
      <c r="E21" s="61"/>
      <c r="F21" s="90">
        <f>F27+F22</f>
        <v>20.900000000000002</v>
      </c>
      <c r="G21" s="91">
        <f t="shared" si="1"/>
        <v>0</v>
      </c>
      <c r="H21" s="90">
        <f>H27+H22</f>
        <v>20.900000000000002</v>
      </c>
    </row>
    <row r="22" spans="1:8" ht="28.5" customHeight="1" x14ac:dyDescent="0.2">
      <c r="A22" s="128" t="s">
        <v>95</v>
      </c>
      <c r="B22" s="49">
        <v>1</v>
      </c>
      <c r="C22" s="49">
        <v>6</v>
      </c>
      <c r="D22" s="7" t="s">
        <v>92</v>
      </c>
      <c r="E22" s="23"/>
      <c r="F22" s="85">
        <f>F23</f>
        <v>0.6</v>
      </c>
      <c r="G22" s="86">
        <f t="shared" si="1"/>
        <v>0</v>
      </c>
      <c r="H22" s="85">
        <f>H23</f>
        <v>0.6</v>
      </c>
    </row>
    <row r="23" spans="1:8" ht="38.25" customHeight="1" x14ac:dyDescent="0.2">
      <c r="A23" s="128" t="s">
        <v>73</v>
      </c>
      <c r="B23" s="49">
        <v>1</v>
      </c>
      <c r="C23" s="49">
        <v>6</v>
      </c>
      <c r="D23" s="7" t="s">
        <v>93</v>
      </c>
      <c r="E23" s="23"/>
      <c r="F23" s="85">
        <f>F24</f>
        <v>0.6</v>
      </c>
      <c r="G23" s="86">
        <f t="shared" si="1"/>
        <v>0</v>
      </c>
      <c r="H23" s="85">
        <f>H24</f>
        <v>0.6</v>
      </c>
    </row>
    <row r="24" spans="1:8" ht="50.25" customHeight="1" x14ac:dyDescent="0.2">
      <c r="A24" s="117" t="s">
        <v>62</v>
      </c>
      <c r="B24" s="49">
        <v>1</v>
      </c>
      <c r="C24" s="49">
        <v>6</v>
      </c>
      <c r="D24" s="7" t="s">
        <v>97</v>
      </c>
      <c r="E24" s="23"/>
      <c r="F24" s="85">
        <f>F25</f>
        <v>0.6</v>
      </c>
      <c r="G24" s="86">
        <f t="shared" si="1"/>
        <v>0</v>
      </c>
      <c r="H24" s="85">
        <f>H25</f>
        <v>0.6</v>
      </c>
    </row>
    <row r="25" spans="1:8" ht="15" customHeight="1" x14ac:dyDescent="0.2">
      <c r="A25" s="117" t="s">
        <v>49</v>
      </c>
      <c r="B25" s="49">
        <v>1</v>
      </c>
      <c r="C25" s="49">
        <v>6</v>
      </c>
      <c r="D25" s="7" t="s">
        <v>97</v>
      </c>
      <c r="E25" s="23">
        <v>500</v>
      </c>
      <c r="F25" s="85">
        <f>F26</f>
        <v>0.6</v>
      </c>
      <c r="G25" s="86">
        <f t="shared" si="1"/>
        <v>0</v>
      </c>
      <c r="H25" s="85">
        <f>H26</f>
        <v>0.6</v>
      </c>
    </row>
    <row r="26" spans="1:8" ht="15.75" customHeight="1" x14ac:dyDescent="0.2">
      <c r="A26" s="117" t="s">
        <v>32</v>
      </c>
      <c r="B26" s="49">
        <v>1</v>
      </c>
      <c r="C26" s="49">
        <v>6</v>
      </c>
      <c r="D26" s="7" t="s">
        <v>97</v>
      </c>
      <c r="E26" s="23">
        <v>540</v>
      </c>
      <c r="F26" s="85">
        <v>0.6</v>
      </c>
      <c r="G26" s="86">
        <f t="shared" si="1"/>
        <v>0</v>
      </c>
      <c r="H26" s="85">
        <v>0.6</v>
      </c>
    </row>
    <row r="27" spans="1:8" ht="18" customHeight="1" x14ac:dyDescent="0.2">
      <c r="A27" s="128" t="s">
        <v>50</v>
      </c>
      <c r="B27" s="49">
        <v>1</v>
      </c>
      <c r="C27" s="49">
        <v>6</v>
      </c>
      <c r="D27" s="7" t="s">
        <v>91</v>
      </c>
      <c r="E27" s="23"/>
      <c r="F27" s="85">
        <f>F28</f>
        <v>20.3</v>
      </c>
      <c r="G27" s="86">
        <f t="shared" si="1"/>
        <v>0</v>
      </c>
      <c r="H27" s="85">
        <f>H28</f>
        <v>20.3</v>
      </c>
    </row>
    <row r="28" spans="1:8" ht="24" customHeight="1" x14ac:dyDescent="0.2">
      <c r="A28" s="128" t="s">
        <v>177</v>
      </c>
      <c r="B28" s="49">
        <v>1</v>
      </c>
      <c r="C28" s="49">
        <v>6</v>
      </c>
      <c r="D28" s="7" t="s">
        <v>98</v>
      </c>
      <c r="E28" s="23"/>
      <c r="F28" s="85">
        <f>F29</f>
        <v>20.3</v>
      </c>
      <c r="G28" s="86">
        <f t="shared" si="1"/>
        <v>0</v>
      </c>
      <c r="H28" s="85">
        <f>H29</f>
        <v>20.3</v>
      </c>
    </row>
    <row r="29" spans="1:8" ht="45" customHeight="1" x14ac:dyDescent="0.2">
      <c r="A29" s="117" t="s">
        <v>62</v>
      </c>
      <c r="B29" s="49">
        <v>1</v>
      </c>
      <c r="C29" s="49">
        <v>6</v>
      </c>
      <c r="D29" s="7" t="s">
        <v>99</v>
      </c>
      <c r="E29" s="23"/>
      <c r="F29" s="85">
        <f t="shared" ref="F29:H30" si="3">F30</f>
        <v>20.3</v>
      </c>
      <c r="G29" s="86">
        <f t="shared" si="1"/>
        <v>0</v>
      </c>
      <c r="H29" s="85">
        <f t="shared" si="3"/>
        <v>20.3</v>
      </c>
    </row>
    <row r="30" spans="1:8" ht="11.25" customHeight="1" x14ac:dyDescent="0.2">
      <c r="A30" s="117" t="s">
        <v>49</v>
      </c>
      <c r="B30" s="49">
        <v>1</v>
      </c>
      <c r="C30" s="49">
        <v>6</v>
      </c>
      <c r="D30" s="7" t="s">
        <v>99</v>
      </c>
      <c r="E30" s="23">
        <v>500</v>
      </c>
      <c r="F30" s="85">
        <f t="shared" si="3"/>
        <v>20.3</v>
      </c>
      <c r="G30" s="86">
        <f t="shared" si="1"/>
        <v>0</v>
      </c>
      <c r="H30" s="85">
        <f t="shared" si="3"/>
        <v>20.3</v>
      </c>
    </row>
    <row r="31" spans="1:8" ht="11.25" customHeight="1" x14ac:dyDescent="0.2">
      <c r="A31" s="117" t="s">
        <v>32</v>
      </c>
      <c r="B31" s="49">
        <v>1</v>
      </c>
      <c r="C31" s="49">
        <v>6</v>
      </c>
      <c r="D31" s="7" t="s">
        <v>99</v>
      </c>
      <c r="E31" s="23">
        <v>540</v>
      </c>
      <c r="F31" s="85">
        <v>20.3</v>
      </c>
      <c r="G31" s="86">
        <f t="shared" si="1"/>
        <v>0</v>
      </c>
      <c r="H31" s="85">
        <v>20.3</v>
      </c>
    </row>
    <row r="32" spans="1:8" ht="11.25" customHeight="1" x14ac:dyDescent="0.2">
      <c r="A32" s="134" t="s">
        <v>8</v>
      </c>
      <c r="B32" s="106">
        <v>1</v>
      </c>
      <c r="C32" s="106">
        <v>11</v>
      </c>
      <c r="D32" s="62"/>
      <c r="E32" s="61" t="s">
        <v>33</v>
      </c>
      <c r="F32" s="90">
        <f t="shared" ref="F32:H36" si="4">F33</f>
        <v>50</v>
      </c>
      <c r="G32" s="91">
        <f t="shared" si="1"/>
        <v>0</v>
      </c>
      <c r="H32" s="90">
        <f t="shared" si="4"/>
        <v>50</v>
      </c>
    </row>
    <row r="33" spans="1:8" ht="12.75" customHeight="1" x14ac:dyDescent="0.2">
      <c r="A33" s="128" t="s">
        <v>50</v>
      </c>
      <c r="B33" s="49">
        <v>1</v>
      </c>
      <c r="C33" s="49">
        <v>11</v>
      </c>
      <c r="D33" s="7" t="s">
        <v>91</v>
      </c>
      <c r="E33" s="23" t="s">
        <v>33</v>
      </c>
      <c r="F33" s="85">
        <f t="shared" si="4"/>
        <v>50</v>
      </c>
      <c r="G33" s="86">
        <f t="shared" si="1"/>
        <v>0</v>
      </c>
      <c r="H33" s="85">
        <f t="shared" si="4"/>
        <v>50</v>
      </c>
    </row>
    <row r="34" spans="1:8" ht="33" customHeight="1" x14ac:dyDescent="0.2">
      <c r="A34" s="128" t="s">
        <v>74</v>
      </c>
      <c r="B34" s="49">
        <v>1</v>
      </c>
      <c r="C34" s="49">
        <v>11</v>
      </c>
      <c r="D34" s="7" t="s">
        <v>100</v>
      </c>
      <c r="E34" s="23" t="s">
        <v>33</v>
      </c>
      <c r="F34" s="85">
        <f>F35</f>
        <v>50</v>
      </c>
      <c r="G34" s="86">
        <f t="shared" si="1"/>
        <v>0</v>
      </c>
      <c r="H34" s="85">
        <f>H35</f>
        <v>50</v>
      </c>
    </row>
    <row r="35" spans="1:8" ht="12" customHeight="1" x14ac:dyDescent="0.2">
      <c r="A35" s="128" t="s">
        <v>90</v>
      </c>
      <c r="B35" s="49">
        <v>1</v>
      </c>
      <c r="C35" s="49">
        <v>11</v>
      </c>
      <c r="D35" s="7" t="s">
        <v>101</v>
      </c>
      <c r="E35" s="23"/>
      <c r="F35" s="85">
        <f t="shared" si="4"/>
        <v>50</v>
      </c>
      <c r="G35" s="86">
        <f t="shared" si="1"/>
        <v>0</v>
      </c>
      <c r="H35" s="85">
        <f t="shared" si="4"/>
        <v>50</v>
      </c>
    </row>
    <row r="36" spans="1:8" ht="11.25" customHeight="1" x14ac:dyDescent="0.2">
      <c r="A36" s="117" t="s">
        <v>43</v>
      </c>
      <c r="B36" s="49">
        <v>1</v>
      </c>
      <c r="C36" s="49">
        <v>11</v>
      </c>
      <c r="D36" s="7" t="s">
        <v>101</v>
      </c>
      <c r="E36" s="23" t="s">
        <v>44</v>
      </c>
      <c r="F36" s="85">
        <f t="shared" si="4"/>
        <v>50</v>
      </c>
      <c r="G36" s="86">
        <f t="shared" si="1"/>
        <v>0</v>
      </c>
      <c r="H36" s="85">
        <f t="shared" si="4"/>
        <v>50</v>
      </c>
    </row>
    <row r="37" spans="1:8" x14ac:dyDescent="0.2">
      <c r="A37" s="117" t="s">
        <v>28</v>
      </c>
      <c r="B37" s="49">
        <v>1</v>
      </c>
      <c r="C37" s="49">
        <v>11</v>
      </c>
      <c r="D37" s="7" t="s">
        <v>101</v>
      </c>
      <c r="E37" s="23" t="s">
        <v>22</v>
      </c>
      <c r="F37" s="85">
        <v>50</v>
      </c>
      <c r="G37" s="86">
        <f t="shared" si="1"/>
        <v>0</v>
      </c>
      <c r="H37" s="85">
        <v>50</v>
      </c>
    </row>
    <row r="38" spans="1:8" ht="11.25" customHeight="1" x14ac:dyDescent="0.2">
      <c r="A38" s="134" t="s">
        <v>9</v>
      </c>
      <c r="B38" s="106">
        <v>1</v>
      </c>
      <c r="C38" s="106">
        <v>13</v>
      </c>
      <c r="D38" s="62" t="s">
        <v>33</v>
      </c>
      <c r="E38" s="61" t="s">
        <v>33</v>
      </c>
      <c r="F38" s="90">
        <f>F43+F60+F67+F39</f>
        <v>5914.165</v>
      </c>
      <c r="G38" s="90">
        <f t="shared" ref="G38:H38" si="5">G43+G60+G67+G39</f>
        <v>164.28499999999985</v>
      </c>
      <c r="H38" s="90">
        <f t="shared" si="5"/>
        <v>6078.45</v>
      </c>
    </row>
    <row r="39" spans="1:8" s="22" customFormat="1" ht="32.25" customHeight="1" x14ac:dyDescent="0.2">
      <c r="A39" s="113" t="s">
        <v>210</v>
      </c>
      <c r="B39" s="49">
        <v>1</v>
      </c>
      <c r="C39" s="49">
        <v>13</v>
      </c>
      <c r="D39" s="7" t="s">
        <v>207</v>
      </c>
      <c r="E39" s="23"/>
      <c r="F39" s="85">
        <v>0</v>
      </c>
      <c r="G39" s="112">
        <f t="shared" si="1"/>
        <v>0</v>
      </c>
      <c r="H39" s="85">
        <v>0</v>
      </c>
    </row>
    <row r="40" spans="1:8" s="22" customFormat="1" ht="29.25" customHeight="1" x14ac:dyDescent="0.2">
      <c r="A40" s="119" t="s">
        <v>211</v>
      </c>
      <c r="B40" s="49">
        <v>1</v>
      </c>
      <c r="C40" s="49">
        <v>13</v>
      </c>
      <c r="D40" s="7" t="s">
        <v>208</v>
      </c>
      <c r="E40" s="23"/>
      <c r="F40" s="85">
        <v>0</v>
      </c>
      <c r="G40" s="112">
        <f t="shared" si="1"/>
        <v>0</v>
      </c>
      <c r="H40" s="85">
        <v>0</v>
      </c>
    </row>
    <row r="41" spans="1:8" s="22" customFormat="1" ht="27" customHeight="1" x14ac:dyDescent="0.2">
      <c r="A41" s="117" t="s">
        <v>76</v>
      </c>
      <c r="B41" s="49">
        <v>1</v>
      </c>
      <c r="C41" s="49">
        <v>13</v>
      </c>
      <c r="D41" s="7" t="s">
        <v>208</v>
      </c>
      <c r="E41" s="23">
        <v>200</v>
      </c>
      <c r="F41" s="85">
        <f>F42</f>
        <v>0</v>
      </c>
      <c r="G41" s="112">
        <f t="shared" si="1"/>
        <v>0</v>
      </c>
      <c r="H41" s="85">
        <v>0</v>
      </c>
    </row>
    <row r="42" spans="1:8" s="22" customFormat="1" ht="24.75" customHeight="1" x14ac:dyDescent="0.2">
      <c r="A42" s="117" t="s">
        <v>35</v>
      </c>
      <c r="B42" s="49">
        <v>1</v>
      </c>
      <c r="C42" s="49">
        <v>13</v>
      </c>
      <c r="D42" s="7" t="s">
        <v>208</v>
      </c>
      <c r="E42" s="23">
        <v>240</v>
      </c>
      <c r="F42" s="85">
        <v>0</v>
      </c>
      <c r="G42" s="112">
        <f t="shared" si="1"/>
        <v>0</v>
      </c>
      <c r="H42" s="85">
        <v>0</v>
      </c>
    </row>
    <row r="43" spans="1:8" ht="22.5" customHeight="1" x14ac:dyDescent="0.2">
      <c r="A43" s="128" t="s">
        <v>95</v>
      </c>
      <c r="B43" s="49">
        <v>1</v>
      </c>
      <c r="C43" s="49">
        <v>13</v>
      </c>
      <c r="D43" s="7" t="s">
        <v>92</v>
      </c>
      <c r="E43" s="23" t="s">
        <v>33</v>
      </c>
      <c r="F43" s="85">
        <f>F44+F57</f>
        <v>4989.6149999999998</v>
      </c>
      <c r="G43" s="112">
        <f t="shared" si="1"/>
        <v>9.9849999999996726</v>
      </c>
      <c r="H43" s="85">
        <f>H44+H57</f>
        <v>4999.5999999999995</v>
      </c>
    </row>
    <row r="44" spans="1:8" ht="35.25" customHeight="1" x14ac:dyDescent="0.2">
      <c r="A44" s="128" t="s">
        <v>72</v>
      </c>
      <c r="B44" s="49">
        <v>1</v>
      </c>
      <c r="C44" s="49">
        <v>13</v>
      </c>
      <c r="D44" s="7" t="s">
        <v>93</v>
      </c>
      <c r="E44" s="23" t="s">
        <v>33</v>
      </c>
      <c r="F44" s="85">
        <f>F45+F53</f>
        <v>4984.0149999999994</v>
      </c>
      <c r="G44" s="112">
        <f t="shared" si="1"/>
        <v>9.9849999999996726</v>
      </c>
      <c r="H44" s="85">
        <f>H45+H53</f>
        <v>4993.9999999999991</v>
      </c>
    </row>
    <row r="45" spans="1:8" ht="25.5" customHeight="1" x14ac:dyDescent="0.2">
      <c r="A45" s="128" t="s">
        <v>54</v>
      </c>
      <c r="B45" s="49">
        <v>1</v>
      </c>
      <c r="C45" s="49">
        <v>13</v>
      </c>
      <c r="D45" s="7" t="s">
        <v>103</v>
      </c>
      <c r="E45" s="23"/>
      <c r="F45" s="85">
        <f>F48+F46+F50</f>
        <v>4881.3149999999996</v>
      </c>
      <c r="G45" s="112">
        <f t="shared" si="1"/>
        <v>9.9849999999996726</v>
      </c>
      <c r="H45" s="85">
        <f>H48+H46+H50</f>
        <v>4891.2999999999993</v>
      </c>
    </row>
    <row r="46" spans="1:8" ht="47.25" customHeight="1" x14ac:dyDescent="0.2">
      <c r="A46" s="117" t="s">
        <v>37</v>
      </c>
      <c r="B46" s="49">
        <v>1</v>
      </c>
      <c r="C46" s="49">
        <v>13</v>
      </c>
      <c r="D46" s="7" t="s">
        <v>103</v>
      </c>
      <c r="E46" s="23" t="s">
        <v>38</v>
      </c>
      <c r="F46" s="85">
        <f>F47</f>
        <v>4687</v>
      </c>
      <c r="G46" s="86">
        <f t="shared" si="1"/>
        <v>-13</v>
      </c>
      <c r="H46" s="85">
        <f>H47</f>
        <v>4674</v>
      </c>
    </row>
    <row r="47" spans="1:8" ht="14.25" customHeight="1" x14ac:dyDescent="0.2">
      <c r="A47" s="117" t="s">
        <v>39</v>
      </c>
      <c r="B47" s="49">
        <v>1</v>
      </c>
      <c r="C47" s="49">
        <v>13</v>
      </c>
      <c r="D47" s="7" t="s">
        <v>103</v>
      </c>
      <c r="E47" s="23" t="s">
        <v>40</v>
      </c>
      <c r="F47" s="85">
        <v>4687</v>
      </c>
      <c r="G47" s="86">
        <f t="shared" si="1"/>
        <v>-13</v>
      </c>
      <c r="H47" s="85">
        <v>4674</v>
      </c>
    </row>
    <row r="48" spans="1:8" ht="22.5" customHeight="1" x14ac:dyDescent="0.2">
      <c r="A48" s="117" t="s">
        <v>76</v>
      </c>
      <c r="B48" s="49">
        <v>1</v>
      </c>
      <c r="C48" s="49">
        <v>13</v>
      </c>
      <c r="D48" s="7" t="s">
        <v>103</v>
      </c>
      <c r="E48" s="23" t="s">
        <v>34</v>
      </c>
      <c r="F48" s="85">
        <f>F49</f>
        <v>133.91499999999999</v>
      </c>
      <c r="G48" s="86">
        <f t="shared" si="1"/>
        <v>22.985000000000014</v>
      </c>
      <c r="H48" s="85">
        <f>H49</f>
        <v>156.9</v>
      </c>
    </row>
    <row r="49" spans="1:8" ht="22.5" x14ac:dyDescent="0.2">
      <c r="A49" s="117" t="s">
        <v>35</v>
      </c>
      <c r="B49" s="49">
        <v>1</v>
      </c>
      <c r="C49" s="49">
        <v>13</v>
      </c>
      <c r="D49" s="7" t="s">
        <v>103</v>
      </c>
      <c r="E49" s="23" t="s">
        <v>36</v>
      </c>
      <c r="F49" s="85">
        <v>133.91499999999999</v>
      </c>
      <c r="G49" s="86">
        <f>H49-F49</f>
        <v>22.985000000000014</v>
      </c>
      <c r="H49" s="85">
        <f>146.9+10</f>
        <v>156.9</v>
      </c>
    </row>
    <row r="50" spans="1:8" x14ac:dyDescent="0.2">
      <c r="A50" s="117" t="s">
        <v>43</v>
      </c>
      <c r="B50" s="49">
        <v>1</v>
      </c>
      <c r="C50" s="49">
        <v>13</v>
      </c>
      <c r="D50" s="7" t="s">
        <v>103</v>
      </c>
      <c r="E50" s="23" t="s">
        <v>44</v>
      </c>
      <c r="F50" s="85">
        <f>F52+F51</f>
        <v>60.4</v>
      </c>
      <c r="G50" s="86">
        <f t="shared" si="1"/>
        <v>0</v>
      </c>
      <c r="H50" s="85">
        <f>H52+H51</f>
        <v>60.4</v>
      </c>
    </row>
    <row r="51" spans="1:8" s="22" customFormat="1" x14ac:dyDescent="0.2">
      <c r="A51" s="117" t="s">
        <v>202</v>
      </c>
      <c r="B51" s="49">
        <v>1</v>
      </c>
      <c r="C51" s="49">
        <v>13</v>
      </c>
      <c r="D51" s="7" t="s">
        <v>103</v>
      </c>
      <c r="E51" s="23">
        <v>830</v>
      </c>
      <c r="F51" s="85">
        <v>2.8</v>
      </c>
      <c r="G51" s="86">
        <f t="shared" si="1"/>
        <v>0</v>
      </c>
      <c r="H51" s="85">
        <v>2.8</v>
      </c>
    </row>
    <row r="52" spans="1:8" x14ac:dyDescent="0.2">
      <c r="A52" s="117" t="s">
        <v>45</v>
      </c>
      <c r="B52" s="49">
        <v>1</v>
      </c>
      <c r="C52" s="49">
        <v>13</v>
      </c>
      <c r="D52" s="7" t="s">
        <v>103</v>
      </c>
      <c r="E52" s="23" t="s">
        <v>46</v>
      </c>
      <c r="F52" s="86">
        <v>57.6</v>
      </c>
      <c r="G52" s="86">
        <f t="shared" si="1"/>
        <v>0</v>
      </c>
      <c r="H52" s="86">
        <v>57.6</v>
      </c>
    </row>
    <row r="53" spans="1:8" x14ac:dyDescent="0.2">
      <c r="A53" s="131" t="s">
        <v>53</v>
      </c>
      <c r="B53" s="49">
        <v>1</v>
      </c>
      <c r="C53" s="49">
        <v>13</v>
      </c>
      <c r="D53" s="7" t="s">
        <v>102</v>
      </c>
      <c r="E53" s="23"/>
      <c r="F53" s="85">
        <f>F54</f>
        <v>102.7</v>
      </c>
      <c r="G53" s="86">
        <f t="shared" si="1"/>
        <v>0</v>
      </c>
      <c r="H53" s="85">
        <f>H54</f>
        <v>102.7</v>
      </c>
    </row>
    <row r="54" spans="1:8" x14ac:dyDescent="0.2">
      <c r="A54" s="117" t="s">
        <v>43</v>
      </c>
      <c r="B54" s="49">
        <v>1</v>
      </c>
      <c r="C54" s="49">
        <v>13</v>
      </c>
      <c r="D54" s="7" t="s">
        <v>102</v>
      </c>
      <c r="E54" s="23" t="s">
        <v>44</v>
      </c>
      <c r="F54" s="85">
        <f>F56+F55</f>
        <v>102.7</v>
      </c>
      <c r="G54" s="86">
        <f t="shared" si="1"/>
        <v>0</v>
      </c>
      <c r="H54" s="85">
        <f>H56+H55</f>
        <v>102.7</v>
      </c>
    </row>
    <row r="55" spans="1:8" s="22" customFormat="1" x14ac:dyDescent="0.2">
      <c r="A55" s="117" t="s">
        <v>202</v>
      </c>
      <c r="B55" s="49">
        <v>1</v>
      </c>
      <c r="C55" s="49">
        <v>13</v>
      </c>
      <c r="D55" s="7" t="s">
        <v>102</v>
      </c>
      <c r="E55" s="23">
        <v>830</v>
      </c>
      <c r="F55" s="86">
        <v>2.7</v>
      </c>
      <c r="G55" s="86">
        <f t="shared" si="1"/>
        <v>0</v>
      </c>
      <c r="H55" s="86">
        <v>2.7</v>
      </c>
    </row>
    <row r="56" spans="1:8" x14ac:dyDescent="0.2">
      <c r="A56" s="117" t="s">
        <v>45</v>
      </c>
      <c r="B56" s="49">
        <v>1</v>
      </c>
      <c r="C56" s="49">
        <v>13</v>
      </c>
      <c r="D56" s="7" t="s">
        <v>102</v>
      </c>
      <c r="E56" s="23" t="s">
        <v>46</v>
      </c>
      <c r="F56" s="86">
        <v>100</v>
      </c>
      <c r="G56" s="86">
        <v>0</v>
      </c>
      <c r="H56" s="86">
        <v>100</v>
      </c>
    </row>
    <row r="57" spans="1:8" s="84" customFormat="1" ht="24.75" customHeight="1" x14ac:dyDescent="0.2">
      <c r="A57" s="117" t="s">
        <v>217</v>
      </c>
      <c r="B57" s="49">
        <v>1</v>
      </c>
      <c r="C57" s="49">
        <v>13</v>
      </c>
      <c r="D57" s="7" t="s">
        <v>214</v>
      </c>
      <c r="E57" s="23"/>
      <c r="F57" s="86">
        <f>F58</f>
        <v>5.6</v>
      </c>
      <c r="G57" s="86">
        <f>G58</f>
        <v>0</v>
      </c>
      <c r="H57" s="86">
        <f>F57+G57</f>
        <v>5.6</v>
      </c>
    </row>
    <row r="58" spans="1:8" s="84" customFormat="1" ht="22.5" customHeight="1" x14ac:dyDescent="0.2">
      <c r="A58" s="117" t="s">
        <v>53</v>
      </c>
      <c r="B58" s="49">
        <v>1</v>
      </c>
      <c r="C58" s="49">
        <v>13</v>
      </c>
      <c r="D58" s="7" t="s">
        <v>215</v>
      </c>
      <c r="E58" s="23">
        <v>200</v>
      </c>
      <c r="F58" s="86">
        <f>F59</f>
        <v>5.6</v>
      </c>
      <c r="G58" s="86">
        <f>G59</f>
        <v>0</v>
      </c>
      <c r="H58" s="86">
        <f t="shared" ref="H58:H59" si="6">F58+G58</f>
        <v>5.6</v>
      </c>
    </row>
    <row r="59" spans="1:8" s="84" customFormat="1" ht="24.75" customHeight="1" x14ac:dyDescent="0.2">
      <c r="A59" s="117" t="s">
        <v>35</v>
      </c>
      <c r="B59" s="49">
        <v>1</v>
      </c>
      <c r="C59" s="49">
        <v>13</v>
      </c>
      <c r="D59" s="7" t="s">
        <v>215</v>
      </c>
      <c r="E59" s="23">
        <v>240</v>
      </c>
      <c r="F59" s="86">
        <v>5.6</v>
      </c>
      <c r="G59" s="86">
        <v>0</v>
      </c>
      <c r="H59" s="86">
        <f t="shared" si="6"/>
        <v>5.6</v>
      </c>
    </row>
    <row r="60" spans="1:8" ht="29.25" customHeight="1" x14ac:dyDescent="0.2">
      <c r="A60" s="117" t="s">
        <v>105</v>
      </c>
      <c r="B60" s="49">
        <v>1</v>
      </c>
      <c r="C60" s="49">
        <v>13</v>
      </c>
      <c r="D60" s="7" t="s">
        <v>104</v>
      </c>
      <c r="E60" s="23"/>
      <c r="F60" s="85">
        <f>F61</f>
        <v>922.55</v>
      </c>
      <c r="G60" s="86">
        <f t="shared" si="1"/>
        <v>154.30000000000018</v>
      </c>
      <c r="H60" s="85">
        <f>H61</f>
        <v>1076.8500000000001</v>
      </c>
    </row>
    <row r="61" spans="1:8" ht="35.25" customHeight="1" x14ac:dyDescent="0.2">
      <c r="A61" s="117" t="s">
        <v>75</v>
      </c>
      <c r="B61" s="49">
        <v>1</v>
      </c>
      <c r="C61" s="49">
        <v>13</v>
      </c>
      <c r="D61" s="7" t="s">
        <v>106</v>
      </c>
      <c r="E61" s="23"/>
      <c r="F61" s="85">
        <f>F62</f>
        <v>922.55</v>
      </c>
      <c r="G61" s="86">
        <f t="shared" si="1"/>
        <v>154.30000000000018</v>
      </c>
      <c r="H61" s="85">
        <f>H62</f>
        <v>1076.8500000000001</v>
      </c>
    </row>
    <row r="62" spans="1:8" ht="23.25" customHeight="1" x14ac:dyDescent="0.2">
      <c r="A62" s="117" t="s">
        <v>54</v>
      </c>
      <c r="B62" s="49">
        <v>1</v>
      </c>
      <c r="C62" s="49">
        <v>13</v>
      </c>
      <c r="D62" s="7" t="s">
        <v>107</v>
      </c>
      <c r="E62" s="23"/>
      <c r="F62" s="85">
        <f>F63+F65</f>
        <v>922.55</v>
      </c>
      <c r="G62" s="86">
        <f t="shared" si="1"/>
        <v>154.30000000000018</v>
      </c>
      <c r="H62" s="85">
        <f>H63+H65</f>
        <v>1076.8500000000001</v>
      </c>
    </row>
    <row r="63" spans="1:8" ht="22.5" x14ac:dyDescent="0.2">
      <c r="A63" s="117" t="s">
        <v>76</v>
      </c>
      <c r="B63" s="49">
        <v>1</v>
      </c>
      <c r="C63" s="49">
        <v>13</v>
      </c>
      <c r="D63" s="7" t="s">
        <v>107</v>
      </c>
      <c r="E63" s="23" t="s">
        <v>34</v>
      </c>
      <c r="F63" s="85">
        <f>F64</f>
        <v>893.9</v>
      </c>
      <c r="G63" s="86">
        <f>G64</f>
        <v>154.30000000000007</v>
      </c>
      <c r="H63" s="85">
        <f>H64</f>
        <v>1048.2</v>
      </c>
    </row>
    <row r="64" spans="1:8" ht="22.5" x14ac:dyDescent="0.2">
      <c r="A64" s="117" t="s">
        <v>35</v>
      </c>
      <c r="B64" s="49">
        <v>1</v>
      </c>
      <c r="C64" s="49">
        <v>13</v>
      </c>
      <c r="D64" s="7" t="s">
        <v>107</v>
      </c>
      <c r="E64" s="23" t="s">
        <v>36</v>
      </c>
      <c r="F64" s="86">
        <v>893.9</v>
      </c>
      <c r="G64" s="86">
        <f>H64-F64</f>
        <v>154.30000000000007</v>
      </c>
      <c r="H64" s="112">
        <f>1038.2+10</f>
        <v>1048.2</v>
      </c>
    </row>
    <row r="65" spans="1:8" x14ac:dyDescent="0.2">
      <c r="A65" s="117" t="s">
        <v>43</v>
      </c>
      <c r="B65" s="49">
        <v>1</v>
      </c>
      <c r="C65" s="49">
        <v>13</v>
      </c>
      <c r="D65" s="7" t="s">
        <v>107</v>
      </c>
      <c r="E65" s="23" t="s">
        <v>44</v>
      </c>
      <c r="F65" s="85">
        <f>F66</f>
        <v>28.65</v>
      </c>
      <c r="G65" s="86">
        <f t="shared" si="1"/>
        <v>0</v>
      </c>
      <c r="H65" s="85">
        <f>H66</f>
        <v>28.65</v>
      </c>
    </row>
    <row r="66" spans="1:8" x14ac:dyDescent="0.2">
      <c r="A66" s="117" t="s">
        <v>45</v>
      </c>
      <c r="B66" s="49">
        <v>1</v>
      </c>
      <c r="C66" s="49">
        <v>13</v>
      </c>
      <c r="D66" s="7" t="s">
        <v>107</v>
      </c>
      <c r="E66" s="23" t="s">
        <v>46</v>
      </c>
      <c r="F66" s="86">
        <v>28.65</v>
      </c>
      <c r="G66" s="86">
        <f t="shared" si="1"/>
        <v>0</v>
      </c>
      <c r="H66" s="86">
        <v>28.65</v>
      </c>
    </row>
    <row r="67" spans="1:8" ht="36.75" customHeight="1" x14ac:dyDescent="0.2">
      <c r="A67" s="117" t="s">
        <v>187</v>
      </c>
      <c r="B67" s="49">
        <v>1</v>
      </c>
      <c r="C67" s="49">
        <v>13</v>
      </c>
      <c r="D67" s="7" t="s">
        <v>108</v>
      </c>
      <c r="E67" s="23"/>
      <c r="F67" s="85">
        <f>F68+F73</f>
        <v>2</v>
      </c>
      <c r="G67" s="86">
        <f t="shared" si="1"/>
        <v>0</v>
      </c>
      <c r="H67" s="85">
        <f>H68+H73</f>
        <v>2</v>
      </c>
    </row>
    <row r="68" spans="1:8" ht="30" customHeight="1" x14ac:dyDescent="0.2">
      <c r="A68" s="117" t="s">
        <v>162</v>
      </c>
      <c r="B68" s="49">
        <v>1</v>
      </c>
      <c r="C68" s="49">
        <v>13</v>
      </c>
      <c r="D68" s="7" t="s">
        <v>164</v>
      </c>
      <c r="E68" s="23"/>
      <c r="F68" s="85">
        <f>F69</f>
        <v>1</v>
      </c>
      <c r="G68" s="86">
        <f t="shared" si="1"/>
        <v>0</v>
      </c>
      <c r="H68" s="85">
        <f>H69</f>
        <v>1</v>
      </c>
    </row>
    <row r="69" spans="1:8" ht="36.75" customHeight="1" x14ac:dyDescent="0.2">
      <c r="A69" s="117" t="s">
        <v>163</v>
      </c>
      <c r="B69" s="49">
        <v>1</v>
      </c>
      <c r="C69" s="49">
        <v>13</v>
      </c>
      <c r="D69" s="7" t="s">
        <v>165</v>
      </c>
      <c r="E69" s="23"/>
      <c r="F69" s="85">
        <f>F70</f>
        <v>1</v>
      </c>
      <c r="G69" s="86">
        <f t="shared" si="1"/>
        <v>0</v>
      </c>
      <c r="H69" s="85">
        <f>H70</f>
        <v>1</v>
      </c>
    </row>
    <row r="70" spans="1:8" ht="22.5" x14ac:dyDescent="0.2">
      <c r="A70" s="117" t="s">
        <v>54</v>
      </c>
      <c r="B70" s="49">
        <v>1</v>
      </c>
      <c r="C70" s="49">
        <v>13</v>
      </c>
      <c r="D70" s="7" t="s">
        <v>166</v>
      </c>
      <c r="E70" s="23"/>
      <c r="F70" s="85">
        <f>F71</f>
        <v>1</v>
      </c>
      <c r="G70" s="86">
        <f t="shared" si="1"/>
        <v>0</v>
      </c>
      <c r="H70" s="85">
        <f>H71</f>
        <v>1</v>
      </c>
    </row>
    <row r="71" spans="1:8" ht="22.5" x14ac:dyDescent="0.2">
      <c r="A71" s="117" t="s">
        <v>76</v>
      </c>
      <c r="B71" s="49">
        <v>1</v>
      </c>
      <c r="C71" s="49">
        <v>13</v>
      </c>
      <c r="D71" s="7" t="s">
        <v>166</v>
      </c>
      <c r="E71" s="23">
        <v>200</v>
      </c>
      <c r="F71" s="85">
        <f>F72</f>
        <v>1</v>
      </c>
      <c r="G71" s="86">
        <f t="shared" si="1"/>
        <v>0</v>
      </c>
      <c r="H71" s="85">
        <f>H72</f>
        <v>1</v>
      </c>
    </row>
    <row r="72" spans="1:8" ht="22.5" x14ac:dyDescent="0.2">
      <c r="A72" s="117" t="s">
        <v>35</v>
      </c>
      <c r="B72" s="49">
        <v>1</v>
      </c>
      <c r="C72" s="49">
        <v>13</v>
      </c>
      <c r="D72" s="7" t="s">
        <v>166</v>
      </c>
      <c r="E72" s="23">
        <v>240</v>
      </c>
      <c r="F72" s="85">
        <v>1</v>
      </c>
      <c r="G72" s="86">
        <f t="shared" si="1"/>
        <v>0</v>
      </c>
      <c r="H72" s="85">
        <v>1</v>
      </c>
    </row>
    <row r="73" spans="1:8" x14ac:dyDescent="0.2">
      <c r="A73" s="117" t="s">
        <v>168</v>
      </c>
      <c r="B73" s="49">
        <v>1</v>
      </c>
      <c r="C73" s="49">
        <v>13</v>
      </c>
      <c r="D73" s="7" t="s">
        <v>167</v>
      </c>
      <c r="E73" s="23"/>
      <c r="F73" s="85">
        <f>F74</f>
        <v>1</v>
      </c>
      <c r="G73" s="86">
        <f t="shared" si="1"/>
        <v>0</v>
      </c>
      <c r="H73" s="85">
        <f>H74</f>
        <v>1</v>
      </c>
    </row>
    <row r="74" spans="1:8" ht="47.25" customHeight="1" x14ac:dyDescent="0.2">
      <c r="A74" s="117" t="s">
        <v>169</v>
      </c>
      <c r="B74" s="49">
        <v>1</v>
      </c>
      <c r="C74" s="49">
        <v>13</v>
      </c>
      <c r="D74" s="7" t="s">
        <v>170</v>
      </c>
      <c r="E74" s="23"/>
      <c r="F74" s="85">
        <f>F75</f>
        <v>1</v>
      </c>
      <c r="G74" s="86">
        <f t="shared" si="1"/>
        <v>0</v>
      </c>
      <c r="H74" s="85">
        <f>H75</f>
        <v>1</v>
      </c>
    </row>
    <row r="75" spans="1:8" ht="22.5" x14ac:dyDescent="0.2">
      <c r="A75" s="117" t="s">
        <v>54</v>
      </c>
      <c r="B75" s="49">
        <v>1</v>
      </c>
      <c r="C75" s="49">
        <v>13</v>
      </c>
      <c r="D75" s="7" t="s">
        <v>171</v>
      </c>
      <c r="E75" s="23"/>
      <c r="F75" s="85">
        <f>F76</f>
        <v>1</v>
      </c>
      <c r="G75" s="86">
        <f t="shared" si="1"/>
        <v>0</v>
      </c>
      <c r="H75" s="85">
        <f>H76</f>
        <v>1</v>
      </c>
    </row>
    <row r="76" spans="1:8" ht="22.5" x14ac:dyDescent="0.2">
      <c r="A76" s="117" t="s">
        <v>76</v>
      </c>
      <c r="B76" s="49">
        <v>1</v>
      </c>
      <c r="C76" s="49">
        <v>13</v>
      </c>
      <c r="D76" s="7" t="s">
        <v>171</v>
      </c>
      <c r="E76" s="23">
        <v>200</v>
      </c>
      <c r="F76" s="85">
        <f>F77</f>
        <v>1</v>
      </c>
      <c r="G76" s="86">
        <f t="shared" ref="G76:G139" si="7">H76-F76</f>
        <v>0</v>
      </c>
      <c r="H76" s="85">
        <f>H77</f>
        <v>1</v>
      </c>
    </row>
    <row r="77" spans="1:8" ht="22.5" x14ac:dyDescent="0.2">
      <c r="A77" s="117" t="s">
        <v>35</v>
      </c>
      <c r="B77" s="49">
        <v>1</v>
      </c>
      <c r="C77" s="49">
        <v>13</v>
      </c>
      <c r="D77" s="7" t="s">
        <v>171</v>
      </c>
      <c r="E77" s="23">
        <v>240</v>
      </c>
      <c r="F77" s="85">
        <v>1</v>
      </c>
      <c r="G77" s="86">
        <f t="shared" si="7"/>
        <v>0</v>
      </c>
      <c r="H77" s="85">
        <v>1</v>
      </c>
    </row>
    <row r="78" spans="1:8" ht="11.25" customHeight="1" x14ac:dyDescent="0.2">
      <c r="A78" s="135" t="s">
        <v>10</v>
      </c>
      <c r="B78" s="100">
        <v>2</v>
      </c>
      <c r="C78" s="100">
        <v>0</v>
      </c>
      <c r="D78" s="101" t="s">
        <v>33</v>
      </c>
      <c r="E78" s="102" t="s">
        <v>33</v>
      </c>
      <c r="F78" s="103">
        <f t="shared" ref="F78:H81" si="8">F79</f>
        <v>435.5</v>
      </c>
      <c r="G78" s="99">
        <f t="shared" si="7"/>
        <v>0</v>
      </c>
      <c r="H78" s="103">
        <f t="shared" si="8"/>
        <v>435.5</v>
      </c>
    </row>
    <row r="79" spans="1:8" ht="11.25" customHeight="1" x14ac:dyDescent="0.2">
      <c r="A79" s="134" t="s">
        <v>11</v>
      </c>
      <c r="B79" s="106">
        <v>2</v>
      </c>
      <c r="C79" s="106">
        <v>3</v>
      </c>
      <c r="D79" s="62" t="s">
        <v>33</v>
      </c>
      <c r="E79" s="61" t="s">
        <v>33</v>
      </c>
      <c r="F79" s="90">
        <f t="shared" si="8"/>
        <v>435.5</v>
      </c>
      <c r="G79" s="91">
        <f t="shared" si="7"/>
        <v>0</v>
      </c>
      <c r="H79" s="90">
        <f t="shared" si="8"/>
        <v>435.5</v>
      </c>
    </row>
    <row r="80" spans="1:8" ht="11.25" customHeight="1" x14ac:dyDescent="0.2">
      <c r="A80" s="128" t="s">
        <v>50</v>
      </c>
      <c r="B80" s="49">
        <v>2</v>
      </c>
      <c r="C80" s="49">
        <v>3</v>
      </c>
      <c r="D80" s="7">
        <v>5000000000</v>
      </c>
      <c r="E80" s="23" t="s">
        <v>33</v>
      </c>
      <c r="F80" s="85">
        <f t="shared" si="8"/>
        <v>435.5</v>
      </c>
      <c r="G80" s="86">
        <f t="shared" si="7"/>
        <v>0</v>
      </c>
      <c r="H80" s="85">
        <f t="shared" si="8"/>
        <v>435.5</v>
      </c>
    </row>
    <row r="81" spans="1:8" ht="36" customHeight="1" x14ac:dyDescent="0.2">
      <c r="A81" s="128" t="s">
        <v>74</v>
      </c>
      <c r="B81" s="49">
        <v>2</v>
      </c>
      <c r="C81" s="49">
        <v>3</v>
      </c>
      <c r="D81" s="7">
        <v>5000100000</v>
      </c>
      <c r="E81" s="23"/>
      <c r="F81" s="85">
        <f t="shared" si="8"/>
        <v>435.5</v>
      </c>
      <c r="G81" s="86">
        <f t="shared" si="7"/>
        <v>0</v>
      </c>
      <c r="H81" s="85">
        <f t="shared" si="8"/>
        <v>435.5</v>
      </c>
    </row>
    <row r="82" spans="1:8" ht="30.75" customHeight="1" x14ac:dyDescent="0.2">
      <c r="A82" s="128" t="s">
        <v>55</v>
      </c>
      <c r="B82" s="49">
        <v>2</v>
      </c>
      <c r="C82" s="49">
        <v>3</v>
      </c>
      <c r="D82" s="7" t="s">
        <v>176</v>
      </c>
      <c r="E82" s="23" t="s">
        <v>33</v>
      </c>
      <c r="F82" s="85">
        <f>F83+F85</f>
        <v>435.5</v>
      </c>
      <c r="G82" s="86">
        <f t="shared" si="7"/>
        <v>0</v>
      </c>
      <c r="H82" s="85">
        <f>H83+H85</f>
        <v>435.5</v>
      </c>
    </row>
    <row r="83" spans="1:8" ht="50.25" customHeight="1" x14ac:dyDescent="0.2">
      <c r="A83" s="117" t="s">
        <v>37</v>
      </c>
      <c r="B83" s="49">
        <v>2</v>
      </c>
      <c r="C83" s="49">
        <v>3</v>
      </c>
      <c r="D83" s="7">
        <v>5000151180</v>
      </c>
      <c r="E83" s="23" t="s">
        <v>38</v>
      </c>
      <c r="F83" s="85">
        <f>F84</f>
        <v>310.08</v>
      </c>
      <c r="G83" s="86">
        <f t="shared" si="7"/>
        <v>0</v>
      </c>
      <c r="H83" s="85">
        <f>H84</f>
        <v>310.08</v>
      </c>
    </row>
    <row r="84" spans="1:8" ht="22.5" customHeight="1" x14ac:dyDescent="0.2">
      <c r="A84" s="117" t="s">
        <v>41</v>
      </c>
      <c r="B84" s="49">
        <v>2</v>
      </c>
      <c r="C84" s="49">
        <v>3</v>
      </c>
      <c r="D84" s="7">
        <v>5000151180</v>
      </c>
      <c r="E84" s="23" t="s">
        <v>42</v>
      </c>
      <c r="F84" s="85">
        <v>310.08</v>
      </c>
      <c r="G84" s="86">
        <f t="shared" si="7"/>
        <v>0</v>
      </c>
      <c r="H84" s="85">
        <v>310.08</v>
      </c>
    </row>
    <row r="85" spans="1:8" ht="22.5" customHeight="1" x14ac:dyDescent="0.2">
      <c r="A85" s="117" t="s">
        <v>76</v>
      </c>
      <c r="B85" s="49">
        <v>2</v>
      </c>
      <c r="C85" s="49">
        <v>3</v>
      </c>
      <c r="D85" s="7">
        <v>5000151180</v>
      </c>
      <c r="E85" s="23">
        <v>200</v>
      </c>
      <c r="F85" s="85">
        <v>125.42</v>
      </c>
      <c r="G85" s="86">
        <f t="shared" si="7"/>
        <v>0</v>
      </c>
      <c r="H85" s="85">
        <v>125.42</v>
      </c>
    </row>
    <row r="86" spans="1:8" ht="22.5" customHeight="1" x14ac:dyDescent="0.2">
      <c r="A86" s="117" t="s">
        <v>35</v>
      </c>
      <c r="B86" s="49">
        <v>2</v>
      </c>
      <c r="C86" s="49">
        <v>3</v>
      </c>
      <c r="D86" s="7">
        <v>5000151180</v>
      </c>
      <c r="E86" s="23">
        <v>240</v>
      </c>
      <c r="F86" s="85">
        <v>125.42</v>
      </c>
      <c r="G86" s="86">
        <f t="shared" si="7"/>
        <v>0</v>
      </c>
      <c r="H86" s="85">
        <v>125.42</v>
      </c>
    </row>
    <row r="87" spans="1:8" ht="11.25" customHeight="1" x14ac:dyDescent="0.2">
      <c r="A87" s="135" t="s">
        <v>12</v>
      </c>
      <c r="B87" s="100">
        <v>3</v>
      </c>
      <c r="C87" s="100">
        <v>0</v>
      </c>
      <c r="D87" s="101" t="s">
        <v>33</v>
      </c>
      <c r="E87" s="102" t="s">
        <v>33</v>
      </c>
      <c r="F87" s="103">
        <f>F88+F109+F97</f>
        <v>89</v>
      </c>
      <c r="G87" s="99">
        <f t="shared" si="7"/>
        <v>0</v>
      </c>
      <c r="H87" s="103">
        <f>H88+H109+H97</f>
        <v>89</v>
      </c>
    </row>
    <row r="88" spans="1:8" ht="11.25" customHeight="1" x14ac:dyDescent="0.2">
      <c r="A88" s="134" t="s">
        <v>13</v>
      </c>
      <c r="B88" s="106">
        <v>3</v>
      </c>
      <c r="C88" s="106">
        <v>4</v>
      </c>
      <c r="D88" s="62" t="s">
        <v>33</v>
      </c>
      <c r="E88" s="61" t="s">
        <v>33</v>
      </c>
      <c r="F88" s="90">
        <f t="shared" ref="F88:H95" si="9">F89</f>
        <v>72</v>
      </c>
      <c r="G88" s="91">
        <f t="shared" si="7"/>
        <v>0</v>
      </c>
      <c r="H88" s="90">
        <f t="shared" si="9"/>
        <v>72</v>
      </c>
    </row>
    <row r="89" spans="1:8" ht="33.75" customHeight="1" x14ac:dyDescent="0.2">
      <c r="A89" s="117" t="s">
        <v>187</v>
      </c>
      <c r="B89" s="49">
        <v>3</v>
      </c>
      <c r="C89" s="49">
        <v>4</v>
      </c>
      <c r="D89" s="7" t="s">
        <v>108</v>
      </c>
      <c r="E89" s="23"/>
      <c r="F89" s="85">
        <f>F90</f>
        <v>72</v>
      </c>
      <c r="G89" s="86">
        <f t="shared" si="7"/>
        <v>0</v>
      </c>
      <c r="H89" s="85">
        <f>H90</f>
        <v>72</v>
      </c>
    </row>
    <row r="90" spans="1:8" ht="25.5" customHeight="1" x14ac:dyDescent="0.2">
      <c r="A90" s="119" t="s">
        <v>48</v>
      </c>
      <c r="B90" s="49">
        <v>3</v>
      </c>
      <c r="C90" s="49">
        <v>4</v>
      </c>
      <c r="D90" s="7" t="s">
        <v>109</v>
      </c>
      <c r="E90" s="23"/>
      <c r="F90" s="85">
        <f t="shared" si="9"/>
        <v>72</v>
      </c>
      <c r="G90" s="86">
        <f t="shared" si="7"/>
        <v>0</v>
      </c>
      <c r="H90" s="85">
        <f t="shared" si="9"/>
        <v>72</v>
      </c>
    </row>
    <row r="91" spans="1:8" ht="34.5" customHeight="1" x14ac:dyDescent="0.2">
      <c r="A91" s="117" t="s">
        <v>112</v>
      </c>
      <c r="B91" s="49">
        <v>3</v>
      </c>
      <c r="C91" s="49">
        <v>4</v>
      </c>
      <c r="D91" s="7" t="s">
        <v>111</v>
      </c>
      <c r="E91" s="23"/>
      <c r="F91" s="85">
        <f t="shared" si="9"/>
        <v>72</v>
      </c>
      <c r="G91" s="86">
        <f t="shared" si="7"/>
        <v>0</v>
      </c>
      <c r="H91" s="85">
        <f t="shared" si="9"/>
        <v>72</v>
      </c>
    </row>
    <row r="92" spans="1:8" ht="87.75" customHeight="1" x14ac:dyDescent="0.2">
      <c r="A92" s="117" t="s">
        <v>113</v>
      </c>
      <c r="B92" s="49">
        <v>3</v>
      </c>
      <c r="C92" s="49">
        <v>4</v>
      </c>
      <c r="D92" s="15" t="s">
        <v>110</v>
      </c>
      <c r="E92" s="23"/>
      <c r="F92" s="85">
        <f>F95+F93</f>
        <v>72</v>
      </c>
      <c r="G92" s="86">
        <f t="shared" si="7"/>
        <v>0</v>
      </c>
      <c r="H92" s="85">
        <f>H95+H93</f>
        <v>72</v>
      </c>
    </row>
    <row r="93" spans="1:8" s="22" customFormat="1" ht="49.5" customHeight="1" x14ac:dyDescent="0.2">
      <c r="A93" s="117" t="s">
        <v>37</v>
      </c>
      <c r="B93" s="49">
        <v>3</v>
      </c>
      <c r="C93" s="49">
        <v>4</v>
      </c>
      <c r="D93" s="15" t="s">
        <v>110</v>
      </c>
      <c r="E93" s="23">
        <v>100</v>
      </c>
      <c r="F93" s="85">
        <v>8.9559999999999995</v>
      </c>
      <c r="G93" s="86">
        <f t="shared" si="7"/>
        <v>0</v>
      </c>
      <c r="H93" s="85">
        <v>8.9559999999999995</v>
      </c>
    </row>
    <row r="94" spans="1:8" s="22" customFormat="1" ht="24.75" customHeight="1" x14ac:dyDescent="0.2">
      <c r="A94" s="117" t="s">
        <v>41</v>
      </c>
      <c r="B94" s="49">
        <v>3</v>
      </c>
      <c r="C94" s="49">
        <v>4</v>
      </c>
      <c r="D94" s="15" t="s">
        <v>110</v>
      </c>
      <c r="E94" s="23">
        <v>120</v>
      </c>
      <c r="F94" s="85">
        <v>8.9559999999999995</v>
      </c>
      <c r="G94" s="86">
        <f t="shared" si="7"/>
        <v>0</v>
      </c>
      <c r="H94" s="85">
        <v>8.9559999999999995</v>
      </c>
    </row>
    <row r="95" spans="1:8" ht="24" customHeight="1" x14ac:dyDescent="0.2">
      <c r="A95" s="117" t="s">
        <v>76</v>
      </c>
      <c r="B95" s="49">
        <v>3</v>
      </c>
      <c r="C95" s="49">
        <v>4</v>
      </c>
      <c r="D95" s="15" t="s">
        <v>110</v>
      </c>
      <c r="E95" s="23">
        <v>200</v>
      </c>
      <c r="F95" s="85">
        <f t="shared" si="9"/>
        <v>63.043999999999997</v>
      </c>
      <c r="G95" s="86">
        <f t="shared" si="7"/>
        <v>0</v>
      </c>
      <c r="H95" s="85">
        <f t="shared" si="9"/>
        <v>63.043999999999997</v>
      </c>
    </row>
    <row r="96" spans="1:8" ht="22.5" x14ac:dyDescent="0.2">
      <c r="A96" s="117" t="s">
        <v>35</v>
      </c>
      <c r="B96" s="49">
        <v>3</v>
      </c>
      <c r="C96" s="49">
        <v>4</v>
      </c>
      <c r="D96" s="15" t="s">
        <v>110</v>
      </c>
      <c r="E96" s="23">
        <v>240</v>
      </c>
      <c r="F96" s="85">
        <v>63.043999999999997</v>
      </c>
      <c r="G96" s="86">
        <f t="shared" si="7"/>
        <v>0</v>
      </c>
      <c r="H96" s="85">
        <v>63.043999999999997</v>
      </c>
    </row>
    <row r="97" spans="1:8" ht="33" customHeight="1" x14ac:dyDescent="0.2">
      <c r="A97" s="129" t="s">
        <v>20</v>
      </c>
      <c r="B97" s="106">
        <v>3</v>
      </c>
      <c r="C97" s="106">
        <v>9</v>
      </c>
      <c r="D97" s="64"/>
      <c r="E97" s="61"/>
      <c r="F97" s="90">
        <f>F98</f>
        <v>2</v>
      </c>
      <c r="G97" s="91">
        <f t="shared" si="7"/>
        <v>0</v>
      </c>
      <c r="H97" s="90">
        <f>H98</f>
        <v>2</v>
      </c>
    </row>
    <row r="98" spans="1:8" ht="39" customHeight="1" x14ac:dyDescent="0.2">
      <c r="A98" s="117" t="s">
        <v>172</v>
      </c>
      <c r="B98" s="49">
        <v>3</v>
      </c>
      <c r="C98" s="49">
        <v>9</v>
      </c>
      <c r="D98" s="17">
        <v>7500000000</v>
      </c>
      <c r="E98" s="23"/>
      <c r="F98" s="85">
        <f>F99+F104</f>
        <v>2</v>
      </c>
      <c r="G98" s="86">
        <f t="shared" si="7"/>
        <v>0</v>
      </c>
      <c r="H98" s="85">
        <f>H99+H104</f>
        <v>2</v>
      </c>
    </row>
    <row r="99" spans="1:8" ht="33.75" x14ac:dyDescent="0.2">
      <c r="A99" s="117" t="s">
        <v>173</v>
      </c>
      <c r="B99" s="49">
        <v>3</v>
      </c>
      <c r="C99" s="49">
        <v>9</v>
      </c>
      <c r="D99" s="17">
        <v>7510000000</v>
      </c>
      <c r="E99" s="23"/>
      <c r="F99" s="85">
        <f>F100</f>
        <v>1</v>
      </c>
      <c r="G99" s="86">
        <f t="shared" si="7"/>
        <v>0</v>
      </c>
      <c r="H99" s="85">
        <f>H100</f>
        <v>1</v>
      </c>
    </row>
    <row r="100" spans="1:8" ht="33.75" x14ac:dyDescent="0.2">
      <c r="A100" s="117" t="s">
        <v>64</v>
      </c>
      <c r="B100" s="49">
        <v>3</v>
      </c>
      <c r="C100" s="49">
        <v>9</v>
      </c>
      <c r="D100" s="17">
        <v>7510100000</v>
      </c>
      <c r="E100" s="23"/>
      <c r="F100" s="85">
        <f>F101</f>
        <v>1</v>
      </c>
      <c r="G100" s="86">
        <f t="shared" si="7"/>
        <v>0</v>
      </c>
      <c r="H100" s="85">
        <f>H101</f>
        <v>1</v>
      </c>
    </row>
    <row r="101" spans="1:8" ht="22.5" x14ac:dyDescent="0.2">
      <c r="A101" s="117" t="s">
        <v>54</v>
      </c>
      <c r="B101" s="49">
        <v>3</v>
      </c>
      <c r="C101" s="49">
        <v>9</v>
      </c>
      <c r="D101" s="17">
        <v>7510199990</v>
      </c>
      <c r="E101" s="23"/>
      <c r="F101" s="85">
        <f>F102</f>
        <v>1</v>
      </c>
      <c r="G101" s="86">
        <f t="shared" si="7"/>
        <v>0</v>
      </c>
      <c r="H101" s="85">
        <f>H102</f>
        <v>1</v>
      </c>
    </row>
    <row r="102" spans="1:8" ht="22.5" x14ac:dyDescent="0.2">
      <c r="A102" s="117" t="s">
        <v>76</v>
      </c>
      <c r="B102" s="49">
        <v>3</v>
      </c>
      <c r="C102" s="49">
        <v>9</v>
      </c>
      <c r="D102" s="17">
        <v>7510199990</v>
      </c>
      <c r="E102" s="23">
        <v>200</v>
      </c>
      <c r="F102" s="85">
        <f>F103</f>
        <v>1</v>
      </c>
      <c r="G102" s="86">
        <f t="shared" si="7"/>
        <v>0</v>
      </c>
      <c r="H102" s="85">
        <f>H103</f>
        <v>1</v>
      </c>
    </row>
    <row r="103" spans="1:8" ht="22.5" x14ac:dyDescent="0.2">
      <c r="A103" s="117" t="s">
        <v>35</v>
      </c>
      <c r="B103" s="49">
        <v>3</v>
      </c>
      <c r="C103" s="49">
        <v>9</v>
      </c>
      <c r="D103" s="17">
        <v>7510199990</v>
      </c>
      <c r="E103" s="23">
        <v>240</v>
      </c>
      <c r="F103" s="85">
        <v>1</v>
      </c>
      <c r="G103" s="86">
        <f t="shared" si="7"/>
        <v>0</v>
      </c>
      <c r="H103" s="85">
        <v>1</v>
      </c>
    </row>
    <row r="104" spans="1:8" x14ac:dyDescent="0.2">
      <c r="A104" s="117" t="s">
        <v>174</v>
      </c>
      <c r="B104" s="49">
        <v>3</v>
      </c>
      <c r="C104" s="49">
        <v>9</v>
      </c>
      <c r="D104" s="17">
        <v>7520000000</v>
      </c>
      <c r="E104" s="23"/>
      <c r="F104" s="85">
        <f>F105</f>
        <v>1</v>
      </c>
      <c r="G104" s="86">
        <f t="shared" si="7"/>
        <v>0</v>
      </c>
      <c r="H104" s="85">
        <f>H105</f>
        <v>1</v>
      </c>
    </row>
    <row r="105" spans="1:8" ht="22.5" x14ac:dyDescent="0.2">
      <c r="A105" s="117" t="s">
        <v>175</v>
      </c>
      <c r="B105" s="49">
        <v>3</v>
      </c>
      <c r="C105" s="49">
        <v>9</v>
      </c>
      <c r="D105" s="17">
        <v>7520100000</v>
      </c>
      <c r="E105" s="23"/>
      <c r="F105" s="85">
        <f>F106</f>
        <v>1</v>
      </c>
      <c r="G105" s="86">
        <f t="shared" si="7"/>
        <v>0</v>
      </c>
      <c r="H105" s="85">
        <f>H106</f>
        <v>1</v>
      </c>
    </row>
    <row r="106" spans="1:8" ht="22.5" x14ac:dyDescent="0.2">
      <c r="A106" s="117" t="s">
        <v>54</v>
      </c>
      <c r="B106" s="49">
        <v>3</v>
      </c>
      <c r="C106" s="49">
        <v>9</v>
      </c>
      <c r="D106" s="17">
        <v>7520199990</v>
      </c>
      <c r="E106" s="23"/>
      <c r="F106" s="85">
        <f>F107</f>
        <v>1</v>
      </c>
      <c r="G106" s="86">
        <f t="shared" si="7"/>
        <v>0</v>
      </c>
      <c r="H106" s="85">
        <f>H107</f>
        <v>1</v>
      </c>
    </row>
    <row r="107" spans="1:8" ht="22.5" x14ac:dyDescent="0.2">
      <c r="A107" s="117" t="s">
        <v>76</v>
      </c>
      <c r="B107" s="49">
        <v>3</v>
      </c>
      <c r="C107" s="49">
        <v>9</v>
      </c>
      <c r="D107" s="17">
        <v>7520199990</v>
      </c>
      <c r="E107" s="23">
        <v>200</v>
      </c>
      <c r="F107" s="85">
        <f>F108</f>
        <v>1</v>
      </c>
      <c r="G107" s="86">
        <f t="shared" si="7"/>
        <v>0</v>
      </c>
      <c r="H107" s="85">
        <f>H108</f>
        <v>1</v>
      </c>
    </row>
    <row r="108" spans="1:8" ht="22.5" x14ac:dyDescent="0.2">
      <c r="A108" s="117" t="s">
        <v>35</v>
      </c>
      <c r="B108" s="49">
        <v>3</v>
      </c>
      <c r="C108" s="49">
        <v>9</v>
      </c>
      <c r="D108" s="17">
        <v>7520199990</v>
      </c>
      <c r="E108" s="23">
        <v>240</v>
      </c>
      <c r="F108" s="85">
        <v>1</v>
      </c>
      <c r="G108" s="86">
        <f t="shared" si="7"/>
        <v>0</v>
      </c>
      <c r="H108" s="85">
        <v>1</v>
      </c>
    </row>
    <row r="109" spans="1:8" ht="24" customHeight="1" x14ac:dyDescent="0.2">
      <c r="A109" s="129" t="s">
        <v>56</v>
      </c>
      <c r="B109" s="106">
        <v>3</v>
      </c>
      <c r="C109" s="106">
        <v>14</v>
      </c>
      <c r="D109" s="62"/>
      <c r="E109" s="61"/>
      <c r="F109" s="90">
        <f>F110</f>
        <v>15</v>
      </c>
      <c r="G109" s="91">
        <f t="shared" si="7"/>
        <v>0</v>
      </c>
      <c r="H109" s="90">
        <f>H110</f>
        <v>15</v>
      </c>
    </row>
    <row r="110" spans="1:8" ht="41.25" customHeight="1" x14ac:dyDescent="0.2">
      <c r="A110" s="117" t="s">
        <v>187</v>
      </c>
      <c r="B110" s="49">
        <v>3</v>
      </c>
      <c r="C110" s="49">
        <v>14</v>
      </c>
      <c r="D110" s="7" t="s">
        <v>108</v>
      </c>
      <c r="E110" s="23"/>
      <c r="F110" s="85">
        <f>F111</f>
        <v>15</v>
      </c>
      <c r="G110" s="86">
        <f t="shared" si="7"/>
        <v>0</v>
      </c>
      <c r="H110" s="85">
        <f>H111</f>
        <v>15</v>
      </c>
    </row>
    <row r="111" spans="1:8" ht="11.25" customHeight="1" x14ac:dyDescent="0.2">
      <c r="A111" s="117" t="s">
        <v>48</v>
      </c>
      <c r="B111" s="49">
        <v>3</v>
      </c>
      <c r="C111" s="49">
        <v>14</v>
      </c>
      <c r="D111" s="7" t="s">
        <v>109</v>
      </c>
      <c r="E111" s="23"/>
      <c r="F111" s="85">
        <f>F112</f>
        <v>15</v>
      </c>
      <c r="G111" s="86">
        <f t="shared" si="7"/>
        <v>0</v>
      </c>
      <c r="H111" s="85">
        <f>H112</f>
        <v>15</v>
      </c>
    </row>
    <row r="112" spans="1:8" ht="24.75" customHeight="1" x14ac:dyDescent="0.2">
      <c r="A112" s="117" t="s">
        <v>114</v>
      </c>
      <c r="B112" s="49">
        <v>3</v>
      </c>
      <c r="C112" s="49">
        <v>14</v>
      </c>
      <c r="D112" s="7" t="s">
        <v>115</v>
      </c>
      <c r="E112" s="23"/>
      <c r="F112" s="85">
        <f>F113+F116</f>
        <v>15</v>
      </c>
      <c r="G112" s="86">
        <f t="shared" si="7"/>
        <v>0</v>
      </c>
      <c r="H112" s="85">
        <f>H113+H116</f>
        <v>15</v>
      </c>
    </row>
    <row r="113" spans="1:8" ht="31.5" customHeight="1" x14ac:dyDescent="0.2">
      <c r="A113" s="117" t="s">
        <v>86</v>
      </c>
      <c r="B113" s="49">
        <v>3</v>
      </c>
      <c r="C113" s="49">
        <v>14</v>
      </c>
      <c r="D113" s="7" t="s">
        <v>116</v>
      </c>
      <c r="E113" s="23"/>
      <c r="F113" s="85">
        <f>F114</f>
        <v>12</v>
      </c>
      <c r="G113" s="86">
        <f t="shared" si="7"/>
        <v>0</v>
      </c>
      <c r="H113" s="85">
        <f>H114</f>
        <v>12</v>
      </c>
    </row>
    <row r="114" spans="1:8" ht="45.75" customHeight="1" x14ac:dyDescent="0.2">
      <c r="A114" s="117" t="s">
        <v>37</v>
      </c>
      <c r="B114" s="49">
        <v>3</v>
      </c>
      <c r="C114" s="49">
        <v>14</v>
      </c>
      <c r="D114" s="7" t="s">
        <v>116</v>
      </c>
      <c r="E114" s="23">
        <v>100</v>
      </c>
      <c r="F114" s="85">
        <f>+F115</f>
        <v>12</v>
      </c>
      <c r="G114" s="86">
        <f t="shared" si="7"/>
        <v>0</v>
      </c>
      <c r="H114" s="85">
        <f>+H115</f>
        <v>12</v>
      </c>
    </row>
    <row r="115" spans="1:8" ht="15.75" customHeight="1" x14ac:dyDescent="0.2">
      <c r="A115" s="117" t="s">
        <v>39</v>
      </c>
      <c r="B115" s="49">
        <v>3</v>
      </c>
      <c r="C115" s="49">
        <v>14</v>
      </c>
      <c r="D115" s="7" t="s">
        <v>116</v>
      </c>
      <c r="E115" s="23">
        <v>110</v>
      </c>
      <c r="F115" s="85">
        <v>12</v>
      </c>
      <c r="G115" s="86">
        <f t="shared" si="7"/>
        <v>0</v>
      </c>
      <c r="H115" s="85">
        <v>12</v>
      </c>
    </row>
    <row r="116" spans="1:8" ht="32.25" customHeight="1" x14ac:dyDescent="0.2">
      <c r="A116" s="117" t="s">
        <v>87</v>
      </c>
      <c r="B116" s="49">
        <v>3</v>
      </c>
      <c r="C116" s="49">
        <v>14</v>
      </c>
      <c r="D116" s="7" t="s">
        <v>117</v>
      </c>
      <c r="E116" s="23"/>
      <c r="F116" s="86">
        <f>+F117</f>
        <v>3</v>
      </c>
      <c r="G116" s="86">
        <f t="shared" si="7"/>
        <v>0</v>
      </c>
      <c r="H116" s="86">
        <f>+H117</f>
        <v>3</v>
      </c>
    </row>
    <row r="117" spans="1:8" ht="50.25" customHeight="1" x14ac:dyDescent="0.2">
      <c r="A117" s="117" t="s">
        <v>37</v>
      </c>
      <c r="B117" s="49">
        <v>3</v>
      </c>
      <c r="C117" s="49">
        <v>14</v>
      </c>
      <c r="D117" s="7" t="s">
        <v>117</v>
      </c>
      <c r="E117" s="23">
        <v>100</v>
      </c>
      <c r="F117" s="86">
        <f>F118</f>
        <v>3</v>
      </c>
      <c r="G117" s="86">
        <f t="shared" si="7"/>
        <v>0</v>
      </c>
      <c r="H117" s="86">
        <f>H118</f>
        <v>3</v>
      </c>
    </row>
    <row r="118" spans="1:8" ht="15" customHeight="1" x14ac:dyDescent="0.2">
      <c r="A118" s="117" t="s">
        <v>39</v>
      </c>
      <c r="B118" s="49">
        <v>3</v>
      </c>
      <c r="C118" s="49">
        <v>14</v>
      </c>
      <c r="D118" s="7" t="s">
        <v>117</v>
      </c>
      <c r="E118" s="23">
        <v>110</v>
      </c>
      <c r="F118" s="85">
        <v>3</v>
      </c>
      <c r="G118" s="86">
        <f t="shared" si="7"/>
        <v>0</v>
      </c>
      <c r="H118" s="85">
        <v>3</v>
      </c>
    </row>
    <row r="119" spans="1:8" ht="11.25" customHeight="1" x14ac:dyDescent="0.2">
      <c r="A119" s="135" t="s">
        <v>14</v>
      </c>
      <c r="B119" s="100">
        <v>4</v>
      </c>
      <c r="C119" s="104">
        <v>0</v>
      </c>
      <c r="D119" s="101" t="s">
        <v>33</v>
      </c>
      <c r="E119" s="102" t="s">
        <v>33</v>
      </c>
      <c r="F119" s="105">
        <f>F120+F127+F133</f>
        <v>5962.02</v>
      </c>
      <c r="G119" s="99">
        <f>H119-F119</f>
        <v>139.80000000000018</v>
      </c>
      <c r="H119" s="105">
        <f>H120+H127+H133</f>
        <v>6101.8200000000006</v>
      </c>
    </row>
    <row r="120" spans="1:8" ht="11.25" customHeight="1" x14ac:dyDescent="0.2">
      <c r="A120" s="129" t="s">
        <v>82</v>
      </c>
      <c r="B120" s="106">
        <v>4</v>
      </c>
      <c r="C120" s="106">
        <v>9</v>
      </c>
      <c r="D120" s="62"/>
      <c r="E120" s="61"/>
      <c r="F120" s="90">
        <f t="shared" ref="F120:H125" si="10">F121</f>
        <v>4759</v>
      </c>
      <c r="G120" s="91">
        <f t="shared" ref="G120:G125" si="11">G121</f>
        <v>139.80000000000001</v>
      </c>
      <c r="H120" s="90">
        <f t="shared" si="10"/>
        <v>4898.8</v>
      </c>
    </row>
    <row r="121" spans="1:8" ht="36.75" customHeight="1" x14ac:dyDescent="0.2">
      <c r="A121" s="117" t="s">
        <v>188</v>
      </c>
      <c r="B121" s="49">
        <v>4</v>
      </c>
      <c r="C121" s="49">
        <v>9</v>
      </c>
      <c r="D121" s="11">
        <v>8400000000</v>
      </c>
      <c r="E121" s="23"/>
      <c r="F121" s="85">
        <f t="shared" si="10"/>
        <v>4759</v>
      </c>
      <c r="G121" s="86">
        <f t="shared" si="11"/>
        <v>139.80000000000001</v>
      </c>
      <c r="H121" s="85">
        <f t="shared" si="10"/>
        <v>4898.8</v>
      </c>
    </row>
    <row r="122" spans="1:8" ht="15" customHeight="1" x14ac:dyDescent="0.2">
      <c r="A122" s="117" t="s">
        <v>80</v>
      </c>
      <c r="B122" s="49">
        <v>4</v>
      </c>
      <c r="C122" s="49">
        <v>9</v>
      </c>
      <c r="D122" s="11">
        <v>8410000000</v>
      </c>
      <c r="E122" s="23"/>
      <c r="F122" s="85">
        <f t="shared" si="10"/>
        <v>4759</v>
      </c>
      <c r="G122" s="86">
        <f t="shared" si="11"/>
        <v>139.80000000000001</v>
      </c>
      <c r="H122" s="85">
        <f t="shared" si="10"/>
        <v>4898.8</v>
      </c>
    </row>
    <row r="123" spans="1:8" ht="21" customHeight="1" x14ac:dyDescent="0.2">
      <c r="A123" s="117" t="s">
        <v>81</v>
      </c>
      <c r="B123" s="49">
        <v>4</v>
      </c>
      <c r="C123" s="49">
        <v>9</v>
      </c>
      <c r="D123" s="11">
        <v>8410100000</v>
      </c>
      <c r="E123" s="23"/>
      <c r="F123" s="85">
        <f t="shared" si="10"/>
        <v>4759</v>
      </c>
      <c r="G123" s="86">
        <f t="shared" si="11"/>
        <v>139.80000000000001</v>
      </c>
      <c r="H123" s="85">
        <f t="shared" si="10"/>
        <v>4898.8</v>
      </c>
    </row>
    <row r="124" spans="1:8" ht="23.25" customHeight="1" x14ac:dyDescent="0.2">
      <c r="A124" s="117" t="s">
        <v>54</v>
      </c>
      <c r="B124" s="49">
        <v>4</v>
      </c>
      <c r="C124" s="49">
        <v>9</v>
      </c>
      <c r="D124" s="11">
        <v>8410199990</v>
      </c>
      <c r="E124" s="23"/>
      <c r="F124" s="85">
        <f t="shared" si="10"/>
        <v>4759</v>
      </c>
      <c r="G124" s="86">
        <f t="shared" si="11"/>
        <v>139.80000000000001</v>
      </c>
      <c r="H124" s="85">
        <f t="shared" si="10"/>
        <v>4898.8</v>
      </c>
    </row>
    <row r="125" spans="1:8" ht="21" customHeight="1" x14ac:dyDescent="0.2">
      <c r="A125" s="117" t="s">
        <v>76</v>
      </c>
      <c r="B125" s="49">
        <v>4</v>
      </c>
      <c r="C125" s="49">
        <v>9</v>
      </c>
      <c r="D125" s="11">
        <v>8410199990</v>
      </c>
      <c r="E125" s="23">
        <v>200</v>
      </c>
      <c r="F125" s="85">
        <f t="shared" si="10"/>
        <v>4759</v>
      </c>
      <c r="G125" s="86">
        <f t="shared" si="11"/>
        <v>139.80000000000001</v>
      </c>
      <c r="H125" s="85">
        <f t="shared" si="10"/>
        <v>4898.8</v>
      </c>
    </row>
    <row r="126" spans="1:8" ht="24" customHeight="1" x14ac:dyDescent="0.2">
      <c r="A126" s="117" t="s">
        <v>35</v>
      </c>
      <c r="B126" s="49">
        <v>4</v>
      </c>
      <c r="C126" s="49">
        <v>9</v>
      </c>
      <c r="D126" s="11">
        <v>8410199990</v>
      </c>
      <c r="E126" s="23">
        <v>240</v>
      </c>
      <c r="F126" s="85">
        <v>4759</v>
      </c>
      <c r="G126" s="86">
        <v>139.80000000000001</v>
      </c>
      <c r="H126" s="85">
        <f>F126+G126</f>
        <v>4898.8</v>
      </c>
    </row>
    <row r="127" spans="1:8" ht="11.25" customHeight="1" x14ac:dyDescent="0.2">
      <c r="A127" s="134" t="s">
        <v>15</v>
      </c>
      <c r="B127" s="106">
        <v>4</v>
      </c>
      <c r="C127" s="106">
        <v>10</v>
      </c>
      <c r="D127" s="62" t="s">
        <v>33</v>
      </c>
      <c r="E127" s="61" t="s">
        <v>33</v>
      </c>
      <c r="F127" s="90">
        <f>F128</f>
        <v>339.8</v>
      </c>
      <c r="G127" s="91">
        <f t="shared" si="7"/>
        <v>0</v>
      </c>
      <c r="H127" s="90">
        <f>H128</f>
        <v>339.8</v>
      </c>
    </row>
    <row r="128" spans="1:8" ht="31.5" customHeight="1" x14ac:dyDescent="0.2">
      <c r="A128" s="128" t="s">
        <v>118</v>
      </c>
      <c r="B128" s="49">
        <v>4</v>
      </c>
      <c r="C128" s="49">
        <v>10</v>
      </c>
      <c r="D128" s="7" t="s">
        <v>92</v>
      </c>
      <c r="E128" s="23" t="s">
        <v>33</v>
      </c>
      <c r="F128" s="85">
        <f>F129</f>
        <v>339.8</v>
      </c>
      <c r="G128" s="86">
        <f t="shared" si="7"/>
        <v>0</v>
      </c>
      <c r="H128" s="85">
        <f>H129</f>
        <v>339.8</v>
      </c>
    </row>
    <row r="129" spans="1:9" ht="22.5" customHeight="1" x14ac:dyDescent="0.2">
      <c r="A129" s="128" t="s">
        <v>119</v>
      </c>
      <c r="B129" s="49">
        <v>4</v>
      </c>
      <c r="C129" s="49">
        <v>10</v>
      </c>
      <c r="D129" s="7" t="s">
        <v>120</v>
      </c>
      <c r="E129" s="23" t="s">
        <v>33</v>
      </c>
      <c r="F129" s="85">
        <f t="shared" ref="F129:H131" si="12">F130</f>
        <v>339.8</v>
      </c>
      <c r="G129" s="86">
        <f t="shared" si="7"/>
        <v>0</v>
      </c>
      <c r="H129" s="85">
        <f t="shared" si="12"/>
        <v>339.8</v>
      </c>
    </row>
    <row r="130" spans="1:9" ht="17.25" customHeight="1" x14ac:dyDescent="0.2">
      <c r="A130" s="128" t="s">
        <v>30</v>
      </c>
      <c r="B130" s="49">
        <v>4</v>
      </c>
      <c r="C130" s="49">
        <v>10</v>
      </c>
      <c r="D130" s="7" t="s">
        <v>121</v>
      </c>
      <c r="E130" s="23"/>
      <c r="F130" s="85">
        <f t="shared" si="12"/>
        <v>339.8</v>
      </c>
      <c r="G130" s="86">
        <f t="shared" si="7"/>
        <v>0</v>
      </c>
      <c r="H130" s="85">
        <f t="shared" si="12"/>
        <v>339.8</v>
      </c>
    </row>
    <row r="131" spans="1:9" ht="22.5" customHeight="1" x14ac:dyDescent="0.2">
      <c r="A131" s="117" t="s">
        <v>76</v>
      </c>
      <c r="B131" s="49">
        <v>4</v>
      </c>
      <c r="C131" s="49">
        <v>10</v>
      </c>
      <c r="D131" s="7" t="s">
        <v>121</v>
      </c>
      <c r="E131" s="23" t="s">
        <v>34</v>
      </c>
      <c r="F131" s="85">
        <f t="shared" si="12"/>
        <v>339.8</v>
      </c>
      <c r="G131" s="86">
        <f t="shared" si="7"/>
        <v>0</v>
      </c>
      <c r="H131" s="85">
        <f t="shared" si="12"/>
        <v>339.8</v>
      </c>
    </row>
    <row r="132" spans="1:9" ht="22.5" x14ac:dyDescent="0.2">
      <c r="A132" s="117" t="s">
        <v>35</v>
      </c>
      <c r="B132" s="49">
        <v>4</v>
      </c>
      <c r="C132" s="49">
        <v>10</v>
      </c>
      <c r="D132" s="7" t="s">
        <v>121</v>
      </c>
      <c r="E132" s="23" t="s">
        <v>36</v>
      </c>
      <c r="F132" s="85">
        <v>339.8</v>
      </c>
      <c r="G132" s="86">
        <v>0</v>
      </c>
      <c r="H132" s="85">
        <v>339.8</v>
      </c>
    </row>
    <row r="133" spans="1:9" x14ac:dyDescent="0.2">
      <c r="A133" s="129" t="s">
        <v>85</v>
      </c>
      <c r="B133" s="106">
        <v>4</v>
      </c>
      <c r="C133" s="106">
        <v>12</v>
      </c>
      <c r="D133" s="62"/>
      <c r="E133" s="61"/>
      <c r="F133" s="90">
        <f t="shared" ref="F133:H133" si="13">F134</f>
        <v>863.22</v>
      </c>
      <c r="G133" s="91">
        <f t="shared" si="7"/>
        <v>0</v>
      </c>
      <c r="H133" s="90">
        <f t="shared" si="13"/>
        <v>863.22</v>
      </c>
    </row>
    <row r="134" spans="1:9" ht="33.75" x14ac:dyDescent="0.2">
      <c r="A134" s="128" t="s">
        <v>118</v>
      </c>
      <c r="B134" s="49">
        <v>4</v>
      </c>
      <c r="C134" s="49">
        <v>12</v>
      </c>
      <c r="D134" s="7" t="s">
        <v>92</v>
      </c>
      <c r="E134" s="23"/>
      <c r="F134" s="85">
        <f>F135</f>
        <v>863.22</v>
      </c>
      <c r="G134" s="86">
        <f t="shared" si="7"/>
        <v>0</v>
      </c>
      <c r="H134" s="85">
        <f>H135</f>
        <v>863.22</v>
      </c>
    </row>
    <row r="135" spans="1:9" ht="38.25" customHeight="1" x14ac:dyDescent="0.2">
      <c r="A135" s="128" t="s">
        <v>122</v>
      </c>
      <c r="B135" s="49">
        <v>4</v>
      </c>
      <c r="C135" s="49">
        <v>12</v>
      </c>
      <c r="D135" s="7" t="s">
        <v>123</v>
      </c>
      <c r="E135" s="23"/>
      <c r="F135" s="85">
        <f>F136+F139+F144</f>
        <v>863.22</v>
      </c>
      <c r="G135" s="86">
        <f t="shared" si="7"/>
        <v>0</v>
      </c>
      <c r="H135" s="85">
        <f>H136+H139+H144</f>
        <v>863.22</v>
      </c>
    </row>
    <row r="136" spans="1:9" ht="58.5" customHeight="1" x14ac:dyDescent="0.2">
      <c r="A136" s="117" t="s">
        <v>184</v>
      </c>
      <c r="B136" s="49">
        <v>4</v>
      </c>
      <c r="C136" s="49">
        <v>12</v>
      </c>
      <c r="D136" s="15" t="s">
        <v>124</v>
      </c>
      <c r="E136" s="23"/>
      <c r="F136" s="85">
        <f>F137</f>
        <v>25.68</v>
      </c>
      <c r="G136" s="86">
        <f t="shared" si="7"/>
        <v>0</v>
      </c>
      <c r="H136" s="85">
        <f>H137</f>
        <v>25.68</v>
      </c>
      <c r="I136" s="22"/>
    </row>
    <row r="137" spans="1:9" s="22" customFormat="1" x14ac:dyDescent="0.2">
      <c r="A137" s="117" t="s">
        <v>49</v>
      </c>
      <c r="B137" s="49">
        <v>4</v>
      </c>
      <c r="C137" s="49">
        <v>12</v>
      </c>
      <c r="D137" s="15" t="s">
        <v>124</v>
      </c>
      <c r="E137" s="23">
        <v>500</v>
      </c>
      <c r="F137" s="85">
        <f>F138</f>
        <v>25.68</v>
      </c>
      <c r="G137" s="86">
        <f t="shared" si="7"/>
        <v>0</v>
      </c>
      <c r="H137" s="85">
        <f>H138</f>
        <v>25.68</v>
      </c>
    </row>
    <row r="138" spans="1:9" s="22" customFormat="1" x14ac:dyDescent="0.2">
      <c r="A138" s="117" t="s">
        <v>32</v>
      </c>
      <c r="B138" s="49">
        <v>4</v>
      </c>
      <c r="C138" s="49">
        <v>12</v>
      </c>
      <c r="D138" s="15" t="s">
        <v>124</v>
      </c>
      <c r="E138" s="23">
        <v>540</v>
      </c>
      <c r="F138" s="86">
        <v>25.68</v>
      </c>
      <c r="G138" s="86">
        <f t="shared" si="7"/>
        <v>0</v>
      </c>
      <c r="H138" s="86">
        <v>25.68</v>
      </c>
    </row>
    <row r="139" spans="1:9" ht="53.25" customHeight="1" x14ac:dyDescent="0.2">
      <c r="A139" s="117" t="s">
        <v>185</v>
      </c>
      <c r="B139" s="49">
        <v>4</v>
      </c>
      <c r="C139" s="49">
        <v>12</v>
      </c>
      <c r="D139" s="15">
        <v>7700182671</v>
      </c>
      <c r="E139" s="23"/>
      <c r="F139" s="85">
        <f>F142+F140</f>
        <v>830.34</v>
      </c>
      <c r="G139" s="86">
        <f t="shared" si="7"/>
        <v>0</v>
      </c>
      <c r="H139" s="85">
        <f>H142+H140</f>
        <v>830.34</v>
      </c>
      <c r="I139" s="22"/>
    </row>
    <row r="140" spans="1:9" s="22" customFormat="1" ht="21" customHeight="1" x14ac:dyDescent="0.2">
      <c r="A140" s="117" t="s">
        <v>76</v>
      </c>
      <c r="B140" s="49">
        <v>4</v>
      </c>
      <c r="C140" s="49">
        <v>12</v>
      </c>
      <c r="D140" s="15">
        <v>7700182671</v>
      </c>
      <c r="E140" s="23">
        <v>200</v>
      </c>
      <c r="F140" s="85">
        <v>0.02</v>
      </c>
      <c r="G140" s="86">
        <f t="shared" ref="G140:G209" si="14">H140-F140</f>
        <v>0</v>
      </c>
      <c r="H140" s="85">
        <v>0.02</v>
      </c>
    </row>
    <row r="141" spans="1:9" s="22" customFormat="1" ht="24" customHeight="1" x14ac:dyDescent="0.2">
      <c r="A141" s="117" t="s">
        <v>35</v>
      </c>
      <c r="B141" s="49">
        <v>4</v>
      </c>
      <c r="C141" s="49">
        <v>12</v>
      </c>
      <c r="D141" s="15">
        <v>7700182671</v>
      </c>
      <c r="E141" s="23">
        <v>240</v>
      </c>
      <c r="F141" s="85">
        <v>0.02</v>
      </c>
      <c r="G141" s="86">
        <f t="shared" si="14"/>
        <v>0</v>
      </c>
      <c r="H141" s="85">
        <v>0.02</v>
      </c>
    </row>
    <row r="142" spans="1:9" s="22" customFormat="1" x14ac:dyDescent="0.2">
      <c r="A142" s="117" t="s">
        <v>49</v>
      </c>
      <c r="B142" s="49">
        <v>4</v>
      </c>
      <c r="C142" s="49">
        <v>12</v>
      </c>
      <c r="D142" s="15">
        <v>7700182671</v>
      </c>
      <c r="E142" s="23">
        <v>500</v>
      </c>
      <c r="F142" s="85">
        <f>F143</f>
        <v>830.32</v>
      </c>
      <c r="G142" s="86">
        <f t="shared" si="14"/>
        <v>0</v>
      </c>
      <c r="H142" s="85">
        <f>H143</f>
        <v>830.32</v>
      </c>
    </row>
    <row r="143" spans="1:9" s="22" customFormat="1" x14ac:dyDescent="0.2">
      <c r="A143" s="117" t="s">
        <v>32</v>
      </c>
      <c r="B143" s="49">
        <v>4</v>
      </c>
      <c r="C143" s="49">
        <v>12</v>
      </c>
      <c r="D143" s="15">
        <v>7700182671</v>
      </c>
      <c r="E143" s="23">
        <v>540</v>
      </c>
      <c r="F143" s="85">
        <v>830.32</v>
      </c>
      <c r="G143" s="86">
        <f t="shared" si="14"/>
        <v>0</v>
      </c>
      <c r="H143" s="85">
        <v>830.32</v>
      </c>
    </row>
    <row r="144" spans="1:9" ht="50.25" customHeight="1" x14ac:dyDescent="0.2">
      <c r="A144" s="117" t="s">
        <v>84</v>
      </c>
      <c r="B144" s="49">
        <v>4</v>
      </c>
      <c r="C144" s="49">
        <v>12</v>
      </c>
      <c r="D144" s="15">
        <v>7700189020</v>
      </c>
      <c r="E144" s="23"/>
      <c r="F144" s="85">
        <f>F145</f>
        <v>7.2</v>
      </c>
      <c r="G144" s="86">
        <f t="shared" si="14"/>
        <v>0</v>
      </c>
      <c r="H144" s="85">
        <f>H145</f>
        <v>7.2</v>
      </c>
      <c r="I144" s="22"/>
    </row>
    <row r="145" spans="1:9" x14ac:dyDescent="0.2">
      <c r="A145" s="117" t="s">
        <v>49</v>
      </c>
      <c r="B145" s="49">
        <v>4</v>
      </c>
      <c r="C145" s="49">
        <v>12</v>
      </c>
      <c r="D145" s="15">
        <v>7700189020</v>
      </c>
      <c r="E145" s="23">
        <v>500</v>
      </c>
      <c r="F145" s="85">
        <f>F146</f>
        <v>7.2</v>
      </c>
      <c r="G145" s="86">
        <f t="shared" si="14"/>
        <v>0</v>
      </c>
      <c r="H145" s="85">
        <f>H146</f>
        <v>7.2</v>
      </c>
      <c r="I145" s="22"/>
    </row>
    <row r="146" spans="1:9" x14ac:dyDescent="0.2">
      <c r="A146" s="117" t="s">
        <v>32</v>
      </c>
      <c r="B146" s="49">
        <v>4</v>
      </c>
      <c r="C146" s="49">
        <v>12</v>
      </c>
      <c r="D146" s="15">
        <v>7700189020</v>
      </c>
      <c r="E146" s="23">
        <v>540</v>
      </c>
      <c r="F146" s="85">
        <v>7.2</v>
      </c>
      <c r="G146" s="86">
        <f t="shared" si="14"/>
        <v>0</v>
      </c>
      <c r="H146" s="85">
        <v>7.2</v>
      </c>
      <c r="I146" s="22"/>
    </row>
    <row r="147" spans="1:9" ht="11.25" customHeight="1" x14ac:dyDescent="0.2">
      <c r="A147" s="135" t="s">
        <v>16</v>
      </c>
      <c r="B147" s="100">
        <v>5</v>
      </c>
      <c r="C147" s="100">
        <v>0</v>
      </c>
      <c r="D147" s="101" t="s">
        <v>33</v>
      </c>
      <c r="E147" s="102" t="s">
        <v>33</v>
      </c>
      <c r="F147" s="103">
        <v>3094.9</v>
      </c>
      <c r="G147" s="99">
        <f t="shared" si="14"/>
        <v>-189.26938000000018</v>
      </c>
      <c r="H147" s="103">
        <f>H148+H158+H171</f>
        <v>2905.6306199999999</v>
      </c>
      <c r="I147" s="22"/>
    </row>
    <row r="148" spans="1:9" ht="11.25" customHeight="1" x14ac:dyDescent="0.2">
      <c r="A148" s="134" t="s">
        <v>31</v>
      </c>
      <c r="B148" s="106">
        <v>5</v>
      </c>
      <c r="C148" s="106">
        <v>1</v>
      </c>
      <c r="D148" s="62" t="s">
        <v>33</v>
      </c>
      <c r="E148" s="61" t="s">
        <v>33</v>
      </c>
      <c r="F148" s="90">
        <f t="shared" ref="F148:H156" si="15">F149</f>
        <v>388.9</v>
      </c>
      <c r="G148" s="91">
        <f t="shared" si="14"/>
        <v>0</v>
      </c>
      <c r="H148" s="90">
        <f t="shared" si="15"/>
        <v>388.9</v>
      </c>
      <c r="I148" s="22"/>
    </row>
    <row r="149" spans="1:9" ht="41.25" customHeight="1" x14ac:dyDescent="0.2">
      <c r="A149" s="128" t="s">
        <v>126</v>
      </c>
      <c r="B149" s="49">
        <v>5</v>
      </c>
      <c r="C149" s="49">
        <v>1</v>
      </c>
      <c r="D149" s="7" t="s">
        <v>125</v>
      </c>
      <c r="E149" s="23" t="s">
        <v>33</v>
      </c>
      <c r="F149" s="85">
        <f t="shared" si="15"/>
        <v>388.9</v>
      </c>
      <c r="G149" s="86">
        <f t="shared" si="14"/>
        <v>0</v>
      </c>
      <c r="H149" s="85">
        <f t="shared" si="15"/>
        <v>388.9</v>
      </c>
      <c r="I149" s="22"/>
    </row>
    <row r="150" spans="1:9" ht="26.25" customHeight="1" x14ac:dyDescent="0.2">
      <c r="A150" s="128" t="s">
        <v>127</v>
      </c>
      <c r="B150" s="49">
        <v>5</v>
      </c>
      <c r="C150" s="49">
        <v>1</v>
      </c>
      <c r="D150" s="7" t="s">
        <v>128</v>
      </c>
      <c r="E150" s="23" t="s">
        <v>33</v>
      </c>
      <c r="F150" s="85">
        <f t="shared" si="15"/>
        <v>388.9</v>
      </c>
      <c r="G150" s="86">
        <f t="shared" si="14"/>
        <v>0</v>
      </c>
      <c r="H150" s="85">
        <f t="shared" si="15"/>
        <v>388.9</v>
      </c>
      <c r="I150" s="22"/>
    </row>
    <row r="151" spans="1:9" ht="24" customHeight="1" x14ac:dyDescent="0.2">
      <c r="A151" s="128" t="s">
        <v>59</v>
      </c>
      <c r="B151" s="49">
        <v>5</v>
      </c>
      <c r="C151" s="49">
        <v>1</v>
      </c>
      <c r="D151" s="7" t="s">
        <v>129</v>
      </c>
      <c r="E151" s="23"/>
      <c r="F151" s="85">
        <f>F155+F152</f>
        <v>388.9</v>
      </c>
      <c r="G151" s="86">
        <f t="shared" si="14"/>
        <v>0</v>
      </c>
      <c r="H151" s="85">
        <f>H155+H152</f>
        <v>388.9</v>
      </c>
    </row>
    <row r="152" spans="1:9" ht="24" customHeight="1" x14ac:dyDescent="0.2">
      <c r="A152" s="128" t="s">
        <v>130</v>
      </c>
      <c r="B152" s="49">
        <v>5</v>
      </c>
      <c r="C152" s="49">
        <v>1</v>
      </c>
      <c r="D152" s="15" t="s">
        <v>131</v>
      </c>
      <c r="E152" s="23"/>
      <c r="F152" s="85">
        <f>F153</f>
        <v>143.9</v>
      </c>
      <c r="G152" s="86">
        <f t="shared" si="14"/>
        <v>0</v>
      </c>
      <c r="H152" s="85">
        <f>H153</f>
        <v>143.9</v>
      </c>
    </row>
    <row r="153" spans="1:9" ht="24" customHeight="1" x14ac:dyDescent="0.2">
      <c r="A153" s="128" t="s">
        <v>61</v>
      </c>
      <c r="B153" s="49">
        <v>5</v>
      </c>
      <c r="C153" s="49">
        <v>1</v>
      </c>
      <c r="D153" s="15" t="s">
        <v>131</v>
      </c>
      <c r="E153" s="23">
        <v>600</v>
      </c>
      <c r="F153" s="85">
        <f>F154</f>
        <v>143.9</v>
      </c>
      <c r="G153" s="86">
        <f t="shared" si="14"/>
        <v>0</v>
      </c>
      <c r="H153" s="85">
        <f>H154</f>
        <v>143.9</v>
      </c>
    </row>
    <row r="154" spans="1:9" ht="24" customHeight="1" x14ac:dyDescent="0.2">
      <c r="A154" s="128" t="s">
        <v>60</v>
      </c>
      <c r="B154" s="49">
        <v>5</v>
      </c>
      <c r="C154" s="49">
        <v>1</v>
      </c>
      <c r="D154" s="15" t="s">
        <v>131</v>
      </c>
      <c r="E154" s="23">
        <v>630</v>
      </c>
      <c r="F154" s="85">
        <v>143.9</v>
      </c>
      <c r="G154" s="86">
        <f t="shared" si="14"/>
        <v>0</v>
      </c>
      <c r="H154" s="85">
        <v>143.9</v>
      </c>
    </row>
    <row r="155" spans="1:9" ht="23.25" customHeight="1" x14ac:dyDescent="0.2">
      <c r="A155" s="128" t="s">
        <v>54</v>
      </c>
      <c r="B155" s="49">
        <v>5</v>
      </c>
      <c r="C155" s="49">
        <v>1</v>
      </c>
      <c r="D155" s="7" t="s">
        <v>160</v>
      </c>
      <c r="E155" s="23"/>
      <c r="F155" s="85">
        <f t="shared" si="15"/>
        <v>245</v>
      </c>
      <c r="G155" s="86">
        <f t="shared" si="14"/>
        <v>0</v>
      </c>
      <c r="H155" s="85">
        <f t="shared" si="15"/>
        <v>245</v>
      </c>
    </row>
    <row r="156" spans="1:9" ht="22.5" customHeight="1" x14ac:dyDescent="0.2">
      <c r="A156" s="117" t="s">
        <v>76</v>
      </c>
      <c r="B156" s="49">
        <v>5</v>
      </c>
      <c r="C156" s="49">
        <v>1</v>
      </c>
      <c r="D156" s="7" t="s">
        <v>160</v>
      </c>
      <c r="E156" s="23" t="s">
        <v>34</v>
      </c>
      <c r="F156" s="85">
        <f t="shared" si="15"/>
        <v>245</v>
      </c>
      <c r="G156" s="86">
        <f t="shared" si="14"/>
        <v>0</v>
      </c>
      <c r="H156" s="85">
        <f t="shared" si="15"/>
        <v>245</v>
      </c>
    </row>
    <row r="157" spans="1:9" ht="22.5" x14ac:dyDescent="0.2">
      <c r="A157" s="117" t="s">
        <v>35</v>
      </c>
      <c r="B157" s="49">
        <v>5</v>
      </c>
      <c r="C157" s="49">
        <v>1</v>
      </c>
      <c r="D157" s="7" t="s">
        <v>160</v>
      </c>
      <c r="E157" s="23" t="s">
        <v>36</v>
      </c>
      <c r="F157" s="85">
        <v>245</v>
      </c>
      <c r="G157" s="86">
        <f t="shared" si="14"/>
        <v>0</v>
      </c>
      <c r="H157" s="85">
        <v>245</v>
      </c>
    </row>
    <row r="158" spans="1:9" ht="11.25" customHeight="1" x14ac:dyDescent="0.2">
      <c r="A158" s="134" t="s">
        <v>21</v>
      </c>
      <c r="B158" s="106">
        <v>5</v>
      </c>
      <c r="C158" s="106">
        <v>2</v>
      </c>
      <c r="D158" s="62" t="s">
        <v>33</v>
      </c>
      <c r="E158" s="61" t="s">
        <v>33</v>
      </c>
      <c r="F158" s="90">
        <f>F159</f>
        <v>2023</v>
      </c>
      <c r="G158" s="91">
        <f t="shared" si="14"/>
        <v>-8.2693799999999555</v>
      </c>
      <c r="H158" s="90">
        <f>H159</f>
        <v>2014.73062</v>
      </c>
    </row>
    <row r="159" spans="1:9" ht="33.75" customHeight="1" x14ac:dyDescent="0.2">
      <c r="A159" s="128" t="s">
        <v>126</v>
      </c>
      <c r="B159" s="49">
        <v>5</v>
      </c>
      <c r="C159" s="49">
        <v>2</v>
      </c>
      <c r="D159" s="7" t="s">
        <v>125</v>
      </c>
      <c r="E159" s="23" t="s">
        <v>33</v>
      </c>
      <c r="F159" s="85">
        <f>F160</f>
        <v>2023</v>
      </c>
      <c r="G159" s="86">
        <f t="shared" si="14"/>
        <v>-8.2693799999999555</v>
      </c>
      <c r="H159" s="85">
        <f>H160</f>
        <v>2014.73062</v>
      </c>
    </row>
    <row r="160" spans="1:9" ht="22.5" customHeight="1" x14ac:dyDescent="0.2">
      <c r="A160" s="128" t="s">
        <v>47</v>
      </c>
      <c r="B160" s="49">
        <v>5</v>
      </c>
      <c r="C160" s="49">
        <v>2</v>
      </c>
      <c r="D160" s="7" t="s">
        <v>132</v>
      </c>
      <c r="E160" s="23" t="s">
        <v>33</v>
      </c>
      <c r="F160" s="85">
        <f>F161</f>
        <v>2023</v>
      </c>
      <c r="G160" s="86">
        <f t="shared" si="14"/>
        <v>-8.2693799999999555</v>
      </c>
      <c r="H160" s="85">
        <f>H161</f>
        <v>2014.73062</v>
      </c>
    </row>
    <row r="161" spans="1:8" ht="24.75" customHeight="1" x14ac:dyDescent="0.2">
      <c r="A161" s="128" t="s">
        <v>221</v>
      </c>
      <c r="B161" s="49">
        <v>5</v>
      </c>
      <c r="C161" s="49">
        <v>2</v>
      </c>
      <c r="D161" s="7" t="s">
        <v>133</v>
      </c>
      <c r="E161" s="23" t="s">
        <v>33</v>
      </c>
      <c r="F161" s="85">
        <f>F162+F168+F165</f>
        <v>2023</v>
      </c>
      <c r="G161" s="86">
        <f t="shared" si="14"/>
        <v>-8.2693799999999555</v>
      </c>
      <c r="H161" s="85">
        <f>H162+H168+H165</f>
        <v>2014.73062</v>
      </c>
    </row>
    <row r="162" spans="1:8" ht="58.5" customHeight="1" x14ac:dyDescent="0.2">
      <c r="A162" s="128" t="s">
        <v>135</v>
      </c>
      <c r="B162" s="49">
        <v>5</v>
      </c>
      <c r="C162" s="49">
        <v>2</v>
      </c>
      <c r="D162" s="7" t="s">
        <v>179</v>
      </c>
      <c r="E162" s="23"/>
      <c r="F162" s="85">
        <f>F163</f>
        <v>1800</v>
      </c>
      <c r="G162" s="86">
        <f t="shared" si="14"/>
        <v>0</v>
      </c>
      <c r="H162" s="85">
        <f>H163</f>
        <v>1800</v>
      </c>
    </row>
    <row r="163" spans="1:8" ht="22.5" customHeight="1" x14ac:dyDescent="0.2">
      <c r="A163" s="117" t="s">
        <v>76</v>
      </c>
      <c r="B163" s="49">
        <v>5</v>
      </c>
      <c r="C163" s="49">
        <v>2</v>
      </c>
      <c r="D163" s="7" t="s">
        <v>179</v>
      </c>
      <c r="E163" s="23" t="s">
        <v>34</v>
      </c>
      <c r="F163" s="85">
        <f>F164</f>
        <v>1800</v>
      </c>
      <c r="G163" s="86">
        <f t="shared" si="14"/>
        <v>0</v>
      </c>
      <c r="H163" s="85">
        <f>H164</f>
        <v>1800</v>
      </c>
    </row>
    <row r="164" spans="1:8" ht="22.5" x14ac:dyDescent="0.2">
      <c r="A164" s="117" t="s">
        <v>35</v>
      </c>
      <c r="B164" s="49">
        <v>5</v>
      </c>
      <c r="C164" s="49">
        <v>2</v>
      </c>
      <c r="D164" s="7" t="s">
        <v>179</v>
      </c>
      <c r="E164" s="23" t="s">
        <v>36</v>
      </c>
      <c r="F164" s="85">
        <v>1800</v>
      </c>
      <c r="G164" s="86">
        <f t="shared" si="14"/>
        <v>0</v>
      </c>
      <c r="H164" s="85">
        <v>1800</v>
      </c>
    </row>
    <row r="165" spans="1:8" s="22" customFormat="1" ht="24.75" customHeight="1" x14ac:dyDescent="0.2">
      <c r="A165" s="118" t="s">
        <v>54</v>
      </c>
      <c r="B165" s="49">
        <v>5</v>
      </c>
      <c r="C165" s="49">
        <v>2</v>
      </c>
      <c r="D165" s="33" t="s">
        <v>209</v>
      </c>
      <c r="E165" s="23"/>
      <c r="F165" s="85">
        <f>F166</f>
        <v>23</v>
      </c>
      <c r="G165" s="86">
        <f t="shared" si="14"/>
        <v>-5.2528700000000015</v>
      </c>
      <c r="H165" s="85">
        <f>H166</f>
        <v>17.747129999999999</v>
      </c>
    </row>
    <row r="166" spans="1:8" s="22" customFormat="1" ht="22.5" x14ac:dyDescent="0.2">
      <c r="A166" s="115" t="s">
        <v>76</v>
      </c>
      <c r="B166" s="49">
        <v>5</v>
      </c>
      <c r="C166" s="49">
        <v>2</v>
      </c>
      <c r="D166" s="33" t="s">
        <v>209</v>
      </c>
      <c r="E166" s="36">
        <v>200</v>
      </c>
      <c r="F166" s="85">
        <v>23</v>
      </c>
      <c r="G166" s="86">
        <f t="shared" si="14"/>
        <v>-5.2528700000000015</v>
      </c>
      <c r="H166" s="85">
        <f>H167</f>
        <v>17.747129999999999</v>
      </c>
    </row>
    <row r="167" spans="1:8" s="22" customFormat="1" ht="22.5" x14ac:dyDescent="0.2">
      <c r="A167" s="115" t="s">
        <v>35</v>
      </c>
      <c r="B167" s="49">
        <v>5</v>
      </c>
      <c r="C167" s="49">
        <v>2</v>
      </c>
      <c r="D167" s="33" t="s">
        <v>209</v>
      </c>
      <c r="E167" s="36">
        <v>240</v>
      </c>
      <c r="F167" s="85">
        <v>23</v>
      </c>
      <c r="G167" s="112">
        <f t="shared" si="14"/>
        <v>-5.2528700000000015</v>
      </c>
      <c r="H167" s="111">
        <f>'расходы по структуре. 2019 '!I205</f>
        <v>17.747129999999999</v>
      </c>
    </row>
    <row r="168" spans="1:8" ht="59.25" customHeight="1" x14ac:dyDescent="0.2">
      <c r="A168" s="117" t="s">
        <v>136</v>
      </c>
      <c r="B168" s="49">
        <v>5</v>
      </c>
      <c r="C168" s="49">
        <v>2</v>
      </c>
      <c r="D168" s="7" t="s">
        <v>180</v>
      </c>
      <c r="E168" s="23"/>
      <c r="F168" s="85">
        <f>F169</f>
        <v>200</v>
      </c>
      <c r="G168" s="86">
        <f t="shared" si="14"/>
        <v>-3.0165100000000109</v>
      </c>
      <c r="H168" s="85">
        <f>H169</f>
        <v>196.98348999999999</v>
      </c>
    </row>
    <row r="169" spans="1:8" ht="22.5" x14ac:dyDescent="0.2">
      <c r="A169" s="117" t="s">
        <v>76</v>
      </c>
      <c r="B169" s="49">
        <v>5</v>
      </c>
      <c r="C169" s="49">
        <v>2</v>
      </c>
      <c r="D169" s="7" t="s">
        <v>180</v>
      </c>
      <c r="E169" s="23">
        <v>200</v>
      </c>
      <c r="F169" s="85">
        <f>F170</f>
        <v>200</v>
      </c>
      <c r="G169" s="86">
        <f t="shared" si="14"/>
        <v>-3.0165100000000109</v>
      </c>
      <c r="H169" s="85">
        <f>H170</f>
        <v>196.98348999999999</v>
      </c>
    </row>
    <row r="170" spans="1:8" ht="24" customHeight="1" x14ac:dyDescent="0.2">
      <c r="A170" s="117" t="s">
        <v>35</v>
      </c>
      <c r="B170" s="49">
        <v>5</v>
      </c>
      <c r="C170" s="49">
        <v>2</v>
      </c>
      <c r="D170" s="7" t="s">
        <v>180</v>
      </c>
      <c r="E170" s="23">
        <v>240</v>
      </c>
      <c r="F170" s="85">
        <v>200</v>
      </c>
      <c r="G170" s="86">
        <f t="shared" si="14"/>
        <v>-3.0165100000000109</v>
      </c>
      <c r="H170" s="85">
        <f>'расходы по структуре. 2019 '!I208</f>
        <v>196.98348999999999</v>
      </c>
    </row>
    <row r="171" spans="1:8" ht="11.25" customHeight="1" x14ac:dyDescent="0.2">
      <c r="A171" s="134" t="s">
        <v>17</v>
      </c>
      <c r="B171" s="106">
        <v>5</v>
      </c>
      <c r="C171" s="106">
        <v>3</v>
      </c>
      <c r="D171" s="62" t="s">
        <v>33</v>
      </c>
      <c r="E171" s="61" t="s">
        <v>33</v>
      </c>
      <c r="F171" s="90">
        <f>F172</f>
        <v>683</v>
      </c>
      <c r="G171" s="91">
        <f t="shared" si="14"/>
        <v>-181</v>
      </c>
      <c r="H171" s="90">
        <f>H172</f>
        <v>502</v>
      </c>
    </row>
    <row r="172" spans="1:8" ht="22.5" customHeight="1" x14ac:dyDescent="0.2">
      <c r="A172" s="128" t="s">
        <v>178</v>
      </c>
      <c r="B172" s="49">
        <v>5</v>
      </c>
      <c r="C172" s="49">
        <v>3</v>
      </c>
      <c r="D172" s="7" t="s">
        <v>137</v>
      </c>
      <c r="E172" s="23" t="s">
        <v>33</v>
      </c>
      <c r="F172" s="85">
        <f>F173</f>
        <v>683</v>
      </c>
      <c r="G172" s="86">
        <f t="shared" si="14"/>
        <v>-181</v>
      </c>
      <c r="H172" s="85">
        <f>H173</f>
        <v>502</v>
      </c>
    </row>
    <row r="173" spans="1:8" ht="22.5" customHeight="1" x14ac:dyDescent="0.2">
      <c r="A173" s="117" t="s">
        <v>78</v>
      </c>
      <c r="B173" s="49">
        <v>5</v>
      </c>
      <c r="C173" s="49">
        <v>3</v>
      </c>
      <c r="D173" s="7" t="s">
        <v>138</v>
      </c>
      <c r="E173" s="23"/>
      <c r="F173" s="85">
        <f>F174</f>
        <v>683</v>
      </c>
      <c r="G173" s="86">
        <f t="shared" si="14"/>
        <v>-181</v>
      </c>
      <c r="H173" s="85">
        <f>H174</f>
        <v>502</v>
      </c>
    </row>
    <row r="174" spans="1:8" ht="22.5" customHeight="1" x14ac:dyDescent="0.2">
      <c r="A174" s="117" t="s">
        <v>54</v>
      </c>
      <c r="B174" s="49">
        <v>5</v>
      </c>
      <c r="C174" s="49">
        <v>3</v>
      </c>
      <c r="D174" s="7" t="s">
        <v>139</v>
      </c>
      <c r="E174" s="23"/>
      <c r="F174" s="85">
        <f>F175</f>
        <v>683</v>
      </c>
      <c r="G174" s="86">
        <f t="shared" si="14"/>
        <v>-181</v>
      </c>
      <c r="H174" s="85">
        <f>H175</f>
        <v>502</v>
      </c>
    </row>
    <row r="175" spans="1:8" ht="22.5" customHeight="1" x14ac:dyDescent="0.2">
      <c r="A175" s="117" t="s">
        <v>76</v>
      </c>
      <c r="B175" s="49">
        <v>5</v>
      </c>
      <c r="C175" s="49">
        <v>3</v>
      </c>
      <c r="D175" s="7" t="s">
        <v>139</v>
      </c>
      <c r="E175" s="23" t="s">
        <v>34</v>
      </c>
      <c r="F175" s="85">
        <f>F176</f>
        <v>683</v>
      </c>
      <c r="G175" s="86">
        <f t="shared" si="14"/>
        <v>-181</v>
      </c>
      <c r="H175" s="85">
        <f>H176</f>
        <v>502</v>
      </c>
    </row>
    <row r="176" spans="1:8" ht="22.5" x14ac:dyDescent="0.2">
      <c r="A176" s="117" t="s">
        <v>35</v>
      </c>
      <c r="B176" s="49">
        <v>5</v>
      </c>
      <c r="C176" s="49">
        <v>3</v>
      </c>
      <c r="D176" s="7" t="s">
        <v>139</v>
      </c>
      <c r="E176" s="23" t="s">
        <v>36</v>
      </c>
      <c r="F176" s="85">
        <v>683</v>
      </c>
      <c r="G176" s="86">
        <f t="shared" si="14"/>
        <v>-181</v>
      </c>
      <c r="H176" s="111">
        <f>683-76-60-45</f>
        <v>502</v>
      </c>
    </row>
    <row r="177" spans="1:10" s="22" customFormat="1" x14ac:dyDescent="0.2">
      <c r="A177" s="136" t="s">
        <v>212</v>
      </c>
      <c r="B177" s="100">
        <v>6</v>
      </c>
      <c r="C177" s="100"/>
      <c r="D177" s="101"/>
      <c r="E177" s="102"/>
      <c r="F177" s="103">
        <f t="shared" ref="F177:H178" si="16">F178</f>
        <v>1.4</v>
      </c>
      <c r="G177" s="103">
        <f t="shared" si="16"/>
        <v>0</v>
      </c>
      <c r="H177" s="103">
        <f t="shared" si="16"/>
        <v>1.4</v>
      </c>
    </row>
    <row r="178" spans="1:10" s="22" customFormat="1" x14ac:dyDescent="0.2">
      <c r="A178" s="137" t="s">
        <v>213</v>
      </c>
      <c r="B178" s="106">
        <v>6</v>
      </c>
      <c r="C178" s="106">
        <v>5</v>
      </c>
      <c r="D178" s="62"/>
      <c r="E178" s="61"/>
      <c r="F178" s="90">
        <f t="shared" si="16"/>
        <v>1.4</v>
      </c>
      <c r="G178" s="90">
        <f t="shared" si="16"/>
        <v>0</v>
      </c>
      <c r="H178" s="90">
        <f t="shared" si="16"/>
        <v>1.4</v>
      </c>
    </row>
    <row r="179" spans="1:10" s="22" customFormat="1" ht="22.5" x14ac:dyDescent="0.2">
      <c r="A179" s="113" t="s">
        <v>210</v>
      </c>
      <c r="B179" s="49">
        <v>6</v>
      </c>
      <c r="C179" s="49">
        <v>5</v>
      </c>
      <c r="D179" s="7" t="s">
        <v>207</v>
      </c>
      <c r="E179" s="23"/>
      <c r="F179" s="85">
        <f t="shared" ref="F179:G181" si="17">F180</f>
        <v>1.4</v>
      </c>
      <c r="G179" s="85">
        <f t="shared" si="17"/>
        <v>0</v>
      </c>
      <c r="H179" s="85">
        <f>H180</f>
        <v>1.4</v>
      </c>
    </row>
    <row r="180" spans="1:10" s="22" customFormat="1" ht="22.5" x14ac:dyDescent="0.2">
      <c r="A180" s="119" t="s">
        <v>211</v>
      </c>
      <c r="B180" s="49">
        <v>6</v>
      </c>
      <c r="C180" s="49">
        <v>5</v>
      </c>
      <c r="D180" s="7" t="s">
        <v>208</v>
      </c>
      <c r="E180" s="23"/>
      <c r="F180" s="85">
        <f t="shared" si="17"/>
        <v>1.4</v>
      </c>
      <c r="G180" s="85">
        <f t="shared" si="17"/>
        <v>0</v>
      </c>
      <c r="H180" s="85">
        <f>H181</f>
        <v>1.4</v>
      </c>
    </row>
    <row r="181" spans="1:10" s="22" customFormat="1" ht="22.5" x14ac:dyDescent="0.2">
      <c r="A181" s="117" t="s">
        <v>76</v>
      </c>
      <c r="B181" s="49">
        <v>6</v>
      </c>
      <c r="C181" s="49">
        <v>5</v>
      </c>
      <c r="D181" s="7" t="s">
        <v>208</v>
      </c>
      <c r="E181" s="23">
        <v>200</v>
      </c>
      <c r="F181" s="85">
        <f t="shared" si="17"/>
        <v>1.4</v>
      </c>
      <c r="G181" s="85">
        <f t="shared" si="17"/>
        <v>0</v>
      </c>
      <c r="H181" s="85">
        <f>H182</f>
        <v>1.4</v>
      </c>
    </row>
    <row r="182" spans="1:10" s="22" customFormat="1" ht="22.5" x14ac:dyDescent="0.2">
      <c r="A182" s="117" t="s">
        <v>35</v>
      </c>
      <c r="B182" s="49">
        <v>6</v>
      </c>
      <c r="C182" s="49">
        <v>5</v>
      </c>
      <c r="D182" s="7" t="s">
        <v>208</v>
      </c>
      <c r="E182" s="23">
        <v>240</v>
      </c>
      <c r="F182" s="85">
        <v>1.4</v>
      </c>
      <c r="G182" s="86">
        <v>0</v>
      </c>
      <c r="H182" s="85">
        <f>F182+G182</f>
        <v>1.4</v>
      </c>
      <c r="J182" s="84"/>
    </row>
    <row r="183" spans="1:10" ht="11.25" customHeight="1" x14ac:dyDescent="0.2">
      <c r="A183" s="135" t="s">
        <v>23</v>
      </c>
      <c r="B183" s="100">
        <v>8</v>
      </c>
      <c r="C183" s="100">
        <v>0</v>
      </c>
      <c r="D183" s="101" t="s">
        <v>33</v>
      </c>
      <c r="E183" s="102" t="s">
        <v>33</v>
      </c>
      <c r="F183" s="103">
        <v>1193.4000000000001</v>
      </c>
      <c r="G183" s="99">
        <f t="shared" si="14"/>
        <v>0</v>
      </c>
      <c r="H183" s="103">
        <v>1193.4000000000001</v>
      </c>
    </row>
    <row r="184" spans="1:10" ht="11.25" customHeight="1" x14ac:dyDescent="0.2">
      <c r="A184" s="134" t="s">
        <v>18</v>
      </c>
      <c r="B184" s="106">
        <v>8</v>
      </c>
      <c r="C184" s="106">
        <v>1</v>
      </c>
      <c r="D184" s="62" t="s">
        <v>33</v>
      </c>
      <c r="E184" s="61" t="s">
        <v>33</v>
      </c>
      <c r="F184" s="90">
        <f>F185</f>
        <v>1193.3699999999999</v>
      </c>
      <c r="G184" s="91">
        <f t="shared" si="14"/>
        <v>0</v>
      </c>
      <c r="H184" s="90">
        <f>H185</f>
        <v>1193.3699999999999</v>
      </c>
    </row>
    <row r="185" spans="1:10" ht="22.5" customHeight="1" x14ac:dyDescent="0.2">
      <c r="A185" s="128" t="s">
        <v>141</v>
      </c>
      <c r="B185" s="49">
        <v>8</v>
      </c>
      <c r="C185" s="49">
        <v>1</v>
      </c>
      <c r="D185" s="7" t="s">
        <v>140</v>
      </c>
      <c r="E185" s="23" t="s">
        <v>33</v>
      </c>
      <c r="F185" s="85">
        <f>F186+F199</f>
        <v>1193.3699999999999</v>
      </c>
      <c r="G185" s="86">
        <f t="shared" si="14"/>
        <v>0</v>
      </c>
      <c r="H185" s="85">
        <f>H186+H199</f>
        <v>1193.3699999999999</v>
      </c>
    </row>
    <row r="186" spans="1:10" ht="27" customHeight="1" x14ac:dyDescent="0.2">
      <c r="A186" s="128" t="s">
        <v>143</v>
      </c>
      <c r="B186" s="49">
        <v>8</v>
      </c>
      <c r="C186" s="49">
        <v>1</v>
      </c>
      <c r="D186" s="7" t="s">
        <v>142</v>
      </c>
      <c r="E186" s="23" t="s">
        <v>33</v>
      </c>
      <c r="F186" s="85">
        <f>F187</f>
        <v>1175.3699999999999</v>
      </c>
      <c r="G186" s="86">
        <f t="shared" si="14"/>
        <v>0</v>
      </c>
      <c r="H186" s="85">
        <f>H187</f>
        <v>1175.3699999999999</v>
      </c>
    </row>
    <row r="187" spans="1:10" ht="21.75" customHeight="1" x14ac:dyDescent="0.2">
      <c r="A187" s="128" t="s">
        <v>57</v>
      </c>
      <c r="B187" s="49">
        <v>8</v>
      </c>
      <c r="C187" s="49">
        <v>1</v>
      </c>
      <c r="D187" s="7" t="s">
        <v>144</v>
      </c>
      <c r="E187" s="23"/>
      <c r="F187" s="85">
        <f>F188+F193+F196</f>
        <v>1175.3699999999999</v>
      </c>
      <c r="G187" s="86">
        <f t="shared" si="14"/>
        <v>0</v>
      </c>
      <c r="H187" s="85">
        <f>H188+H193+H196</f>
        <v>1175.3699999999999</v>
      </c>
    </row>
    <row r="188" spans="1:10" ht="27.75" customHeight="1" x14ac:dyDescent="0.2">
      <c r="A188" s="128" t="s">
        <v>146</v>
      </c>
      <c r="B188" s="49">
        <v>8</v>
      </c>
      <c r="C188" s="49">
        <v>1</v>
      </c>
      <c r="D188" s="7" t="s">
        <v>145</v>
      </c>
      <c r="E188" s="23" t="s">
        <v>33</v>
      </c>
      <c r="F188" s="85">
        <f>F189+F191</f>
        <v>1041.0999999999999</v>
      </c>
      <c r="G188" s="86">
        <f t="shared" si="14"/>
        <v>0</v>
      </c>
      <c r="H188" s="85">
        <f>H189+H191</f>
        <v>1041.0999999999999</v>
      </c>
    </row>
    <row r="189" spans="1:10" ht="45.75" customHeight="1" x14ac:dyDescent="0.2">
      <c r="A189" s="117" t="s">
        <v>37</v>
      </c>
      <c r="B189" s="49">
        <v>8</v>
      </c>
      <c r="C189" s="49">
        <v>1</v>
      </c>
      <c r="D189" s="7" t="s">
        <v>145</v>
      </c>
      <c r="E189" s="23" t="s">
        <v>38</v>
      </c>
      <c r="F189" s="85">
        <f>F190</f>
        <v>954.3</v>
      </c>
      <c r="G189" s="86">
        <f t="shared" si="14"/>
        <v>0</v>
      </c>
      <c r="H189" s="85">
        <f>H190</f>
        <v>954.3</v>
      </c>
    </row>
    <row r="190" spans="1:10" ht="19.5" customHeight="1" x14ac:dyDescent="0.2">
      <c r="A190" s="117" t="s">
        <v>39</v>
      </c>
      <c r="B190" s="49">
        <v>8</v>
      </c>
      <c r="C190" s="49">
        <v>1</v>
      </c>
      <c r="D190" s="7" t="s">
        <v>145</v>
      </c>
      <c r="E190" s="23" t="s">
        <v>40</v>
      </c>
      <c r="F190" s="85">
        <v>954.3</v>
      </c>
      <c r="G190" s="86">
        <f t="shared" si="14"/>
        <v>0</v>
      </c>
      <c r="H190" s="85">
        <v>954.3</v>
      </c>
    </row>
    <row r="191" spans="1:10" ht="30" customHeight="1" x14ac:dyDescent="0.2">
      <c r="A191" s="117" t="s">
        <v>76</v>
      </c>
      <c r="B191" s="49">
        <v>8</v>
      </c>
      <c r="C191" s="49">
        <v>1</v>
      </c>
      <c r="D191" s="7" t="s">
        <v>145</v>
      </c>
      <c r="E191" s="23" t="s">
        <v>34</v>
      </c>
      <c r="F191" s="85">
        <f>F192</f>
        <v>86.8</v>
      </c>
      <c r="G191" s="86">
        <f t="shared" si="14"/>
        <v>0</v>
      </c>
      <c r="H191" s="85">
        <f>H192</f>
        <v>86.8</v>
      </c>
    </row>
    <row r="192" spans="1:10" ht="30" customHeight="1" x14ac:dyDescent="0.2">
      <c r="A192" s="117" t="s">
        <v>35</v>
      </c>
      <c r="B192" s="49">
        <v>8</v>
      </c>
      <c r="C192" s="49">
        <v>1</v>
      </c>
      <c r="D192" s="7" t="s">
        <v>145</v>
      </c>
      <c r="E192" s="23" t="s">
        <v>36</v>
      </c>
      <c r="F192" s="85">
        <v>86.8</v>
      </c>
      <c r="G192" s="86">
        <f t="shared" si="14"/>
        <v>0</v>
      </c>
      <c r="H192" s="85">
        <v>86.8</v>
      </c>
    </row>
    <row r="193" spans="1:8" s="22" customFormat="1" ht="22.5" x14ac:dyDescent="0.2">
      <c r="A193" s="117" t="s">
        <v>197</v>
      </c>
      <c r="B193" s="49">
        <v>8</v>
      </c>
      <c r="C193" s="49">
        <v>1</v>
      </c>
      <c r="D193" s="67" t="s">
        <v>192</v>
      </c>
      <c r="E193" s="23"/>
      <c r="F193" s="85">
        <f>F194</f>
        <v>127.56</v>
      </c>
      <c r="G193" s="86">
        <f t="shared" si="14"/>
        <v>0</v>
      </c>
      <c r="H193" s="85">
        <f>H194</f>
        <v>127.56</v>
      </c>
    </row>
    <row r="194" spans="1:8" s="22" customFormat="1" ht="22.5" x14ac:dyDescent="0.2">
      <c r="A194" s="117" t="s">
        <v>76</v>
      </c>
      <c r="B194" s="49">
        <v>8</v>
      </c>
      <c r="C194" s="49">
        <v>1</v>
      </c>
      <c r="D194" s="67" t="s">
        <v>192</v>
      </c>
      <c r="E194" s="23">
        <v>200</v>
      </c>
      <c r="F194" s="85">
        <f>F195</f>
        <v>127.56</v>
      </c>
      <c r="G194" s="86">
        <f t="shared" si="14"/>
        <v>0</v>
      </c>
      <c r="H194" s="85">
        <f>H195</f>
        <v>127.56</v>
      </c>
    </row>
    <row r="195" spans="1:8" s="22" customFormat="1" ht="22.5" x14ac:dyDescent="0.2">
      <c r="A195" s="117" t="s">
        <v>35</v>
      </c>
      <c r="B195" s="49">
        <v>8</v>
      </c>
      <c r="C195" s="49">
        <v>1</v>
      </c>
      <c r="D195" s="67" t="s">
        <v>192</v>
      </c>
      <c r="E195" s="23">
        <v>240</v>
      </c>
      <c r="F195" s="86">
        <v>127.56</v>
      </c>
      <c r="G195" s="86">
        <f t="shared" si="14"/>
        <v>0</v>
      </c>
      <c r="H195" s="86">
        <v>127.56</v>
      </c>
    </row>
    <row r="196" spans="1:8" s="22" customFormat="1" ht="33.75" x14ac:dyDescent="0.2">
      <c r="A196" s="117" t="s">
        <v>198</v>
      </c>
      <c r="B196" s="49">
        <v>8</v>
      </c>
      <c r="C196" s="49">
        <v>1</v>
      </c>
      <c r="D196" s="67" t="s">
        <v>193</v>
      </c>
      <c r="E196" s="23"/>
      <c r="F196" s="86">
        <f>F197</f>
        <v>6.71</v>
      </c>
      <c r="G196" s="86">
        <f t="shared" si="14"/>
        <v>0</v>
      </c>
      <c r="H196" s="86">
        <f>H197</f>
        <v>6.71</v>
      </c>
    </row>
    <row r="197" spans="1:8" s="22" customFormat="1" ht="22.5" x14ac:dyDescent="0.2">
      <c r="A197" s="117" t="s">
        <v>76</v>
      </c>
      <c r="B197" s="49">
        <v>8</v>
      </c>
      <c r="C197" s="49">
        <v>1</v>
      </c>
      <c r="D197" s="67" t="s">
        <v>193</v>
      </c>
      <c r="E197" s="23">
        <v>200</v>
      </c>
      <c r="F197" s="86">
        <f>F198</f>
        <v>6.71</v>
      </c>
      <c r="G197" s="86">
        <f t="shared" si="14"/>
        <v>0</v>
      </c>
      <c r="H197" s="86">
        <f>H198</f>
        <v>6.71</v>
      </c>
    </row>
    <row r="198" spans="1:8" s="22" customFormat="1" ht="22.5" x14ac:dyDescent="0.2">
      <c r="A198" s="117" t="s">
        <v>35</v>
      </c>
      <c r="B198" s="49">
        <v>8</v>
      </c>
      <c r="C198" s="49">
        <v>1</v>
      </c>
      <c r="D198" s="67" t="s">
        <v>193</v>
      </c>
      <c r="E198" s="23">
        <v>240</v>
      </c>
      <c r="F198" s="86">
        <v>6.71</v>
      </c>
      <c r="G198" s="86">
        <f t="shared" si="14"/>
        <v>0</v>
      </c>
      <c r="H198" s="86">
        <f>F198</f>
        <v>6.71</v>
      </c>
    </row>
    <row r="199" spans="1:8" ht="11.25" customHeight="1" x14ac:dyDescent="0.2">
      <c r="A199" s="128" t="s">
        <v>58</v>
      </c>
      <c r="B199" s="49">
        <v>8</v>
      </c>
      <c r="C199" s="49">
        <v>1</v>
      </c>
      <c r="D199" s="7" t="s">
        <v>152</v>
      </c>
      <c r="E199" s="23" t="s">
        <v>33</v>
      </c>
      <c r="F199" s="85">
        <f>F200</f>
        <v>18</v>
      </c>
      <c r="G199" s="86">
        <f t="shared" si="14"/>
        <v>0</v>
      </c>
      <c r="H199" s="85">
        <f>H200</f>
        <v>18</v>
      </c>
    </row>
    <row r="200" spans="1:8" ht="26.25" customHeight="1" x14ac:dyDescent="0.2">
      <c r="A200" s="128" t="s">
        <v>153</v>
      </c>
      <c r="B200" s="49">
        <v>8</v>
      </c>
      <c r="C200" s="49">
        <v>1</v>
      </c>
      <c r="D200" s="7" t="s">
        <v>154</v>
      </c>
      <c r="E200" s="23" t="s">
        <v>33</v>
      </c>
      <c r="F200" s="85">
        <f>F201</f>
        <v>18</v>
      </c>
      <c r="G200" s="86">
        <f t="shared" si="14"/>
        <v>0</v>
      </c>
      <c r="H200" s="85">
        <f>H201</f>
        <v>18</v>
      </c>
    </row>
    <row r="201" spans="1:8" ht="22.5" customHeight="1" x14ac:dyDescent="0.2">
      <c r="A201" s="117" t="s">
        <v>146</v>
      </c>
      <c r="B201" s="49">
        <v>8</v>
      </c>
      <c r="C201" s="49">
        <v>1</v>
      </c>
      <c r="D201" s="16" t="s">
        <v>151</v>
      </c>
      <c r="E201" s="23"/>
      <c r="F201" s="85">
        <f>F202</f>
        <v>18</v>
      </c>
      <c r="G201" s="86">
        <f t="shared" si="14"/>
        <v>0</v>
      </c>
      <c r="H201" s="85">
        <f>H202</f>
        <v>18</v>
      </c>
    </row>
    <row r="202" spans="1:8" ht="26.25" customHeight="1" x14ac:dyDescent="0.2">
      <c r="A202" s="117" t="s">
        <v>76</v>
      </c>
      <c r="B202" s="49">
        <v>8</v>
      </c>
      <c r="C202" s="49">
        <v>1</v>
      </c>
      <c r="D202" s="16" t="s">
        <v>151</v>
      </c>
      <c r="E202" s="23">
        <v>200</v>
      </c>
      <c r="F202" s="85">
        <f>F203</f>
        <v>18</v>
      </c>
      <c r="G202" s="86">
        <f t="shared" si="14"/>
        <v>0</v>
      </c>
      <c r="H202" s="85">
        <f>H203</f>
        <v>18</v>
      </c>
    </row>
    <row r="203" spans="1:8" ht="26.25" customHeight="1" x14ac:dyDescent="0.2">
      <c r="A203" s="117" t="s">
        <v>35</v>
      </c>
      <c r="B203" s="49">
        <v>8</v>
      </c>
      <c r="C203" s="49">
        <v>1</v>
      </c>
      <c r="D203" s="16" t="s">
        <v>151</v>
      </c>
      <c r="E203" s="23">
        <v>240</v>
      </c>
      <c r="F203" s="85">
        <v>18</v>
      </c>
      <c r="G203" s="86">
        <f t="shared" si="14"/>
        <v>0</v>
      </c>
      <c r="H203" s="85">
        <v>18</v>
      </c>
    </row>
    <row r="204" spans="1:8" ht="11.25" customHeight="1" x14ac:dyDescent="0.2">
      <c r="A204" s="135" t="s">
        <v>24</v>
      </c>
      <c r="B204" s="100">
        <v>11</v>
      </c>
      <c r="C204" s="100">
        <v>0</v>
      </c>
      <c r="D204" s="101" t="s">
        <v>33</v>
      </c>
      <c r="E204" s="102" t="s">
        <v>33</v>
      </c>
      <c r="F204" s="103">
        <v>6933.1</v>
      </c>
      <c r="G204" s="99">
        <f t="shared" si="14"/>
        <v>24.999999999999091</v>
      </c>
      <c r="H204" s="103">
        <f>H205</f>
        <v>6958.0999999999995</v>
      </c>
    </row>
    <row r="205" spans="1:8" ht="11.25" customHeight="1" x14ac:dyDescent="0.2">
      <c r="A205" s="134" t="s">
        <v>19</v>
      </c>
      <c r="B205" s="106">
        <v>11</v>
      </c>
      <c r="C205" s="106">
        <v>1</v>
      </c>
      <c r="D205" s="62" t="s">
        <v>33</v>
      </c>
      <c r="E205" s="61" t="s">
        <v>33</v>
      </c>
      <c r="F205" s="90">
        <f t="shared" ref="F205:H207" si="18">F206</f>
        <v>6933.0999999999995</v>
      </c>
      <c r="G205" s="91">
        <f t="shared" si="14"/>
        <v>25</v>
      </c>
      <c r="H205" s="90">
        <f t="shared" si="18"/>
        <v>6958.0999999999995</v>
      </c>
    </row>
    <row r="206" spans="1:8" ht="39" customHeight="1" x14ac:dyDescent="0.2">
      <c r="A206" s="128" t="s">
        <v>141</v>
      </c>
      <c r="B206" s="49">
        <v>11</v>
      </c>
      <c r="C206" s="49">
        <v>1</v>
      </c>
      <c r="D206" s="7" t="s">
        <v>140</v>
      </c>
      <c r="E206" s="23" t="s">
        <v>33</v>
      </c>
      <c r="F206" s="85">
        <f t="shared" si="18"/>
        <v>6933.0999999999995</v>
      </c>
      <c r="G206" s="86">
        <f t="shared" si="14"/>
        <v>25</v>
      </c>
      <c r="H206" s="85">
        <f t="shared" si="18"/>
        <v>6958.0999999999995</v>
      </c>
    </row>
    <row r="207" spans="1:8" ht="16.5" customHeight="1" x14ac:dyDescent="0.2">
      <c r="A207" s="128" t="s">
        <v>155</v>
      </c>
      <c r="B207" s="49">
        <v>11</v>
      </c>
      <c r="C207" s="49">
        <v>1</v>
      </c>
      <c r="D207" s="7" t="s">
        <v>157</v>
      </c>
      <c r="E207" s="23" t="s">
        <v>33</v>
      </c>
      <c r="F207" s="85">
        <f t="shared" si="18"/>
        <v>6933.0999999999995</v>
      </c>
      <c r="G207" s="86">
        <f t="shared" si="14"/>
        <v>25</v>
      </c>
      <c r="H207" s="85">
        <f t="shared" si="18"/>
        <v>6958.0999999999995</v>
      </c>
    </row>
    <row r="208" spans="1:8" ht="31.5" customHeight="1" x14ac:dyDescent="0.2">
      <c r="A208" s="128" t="s">
        <v>156</v>
      </c>
      <c r="B208" s="49">
        <v>11</v>
      </c>
      <c r="C208" s="49">
        <v>1</v>
      </c>
      <c r="D208" s="7" t="s">
        <v>158</v>
      </c>
      <c r="E208" s="23"/>
      <c r="F208" s="85">
        <f>F209</f>
        <v>6933.0999999999995</v>
      </c>
      <c r="G208" s="86">
        <f t="shared" si="14"/>
        <v>25</v>
      </c>
      <c r="H208" s="85">
        <f>H209</f>
        <v>6958.0999999999995</v>
      </c>
    </row>
    <row r="209" spans="1:8" ht="32.25" customHeight="1" x14ac:dyDescent="0.2">
      <c r="A209" s="128" t="s">
        <v>52</v>
      </c>
      <c r="B209" s="49">
        <v>11</v>
      </c>
      <c r="C209" s="49">
        <v>1</v>
      </c>
      <c r="D209" s="7" t="s">
        <v>159</v>
      </c>
      <c r="E209" s="23" t="s">
        <v>33</v>
      </c>
      <c r="F209" s="85">
        <f>F210+F212+F214</f>
        <v>6933.0999999999995</v>
      </c>
      <c r="G209" s="86">
        <f t="shared" si="14"/>
        <v>25</v>
      </c>
      <c r="H209" s="85">
        <f>H210+H212+H214</f>
        <v>6958.0999999999995</v>
      </c>
    </row>
    <row r="210" spans="1:8" ht="45" customHeight="1" x14ac:dyDescent="0.2">
      <c r="A210" s="117" t="s">
        <v>37</v>
      </c>
      <c r="B210" s="49">
        <v>11</v>
      </c>
      <c r="C210" s="49">
        <v>1</v>
      </c>
      <c r="D210" s="7" t="s">
        <v>159</v>
      </c>
      <c r="E210" s="23" t="s">
        <v>38</v>
      </c>
      <c r="F210" s="85">
        <f>F211</f>
        <v>6157.9</v>
      </c>
      <c r="G210" s="86">
        <f t="shared" ref="G210:G215" si="19">H210-F210</f>
        <v>0</v>
      </c>
      <c r="H210" s="85">
        <f>H211</f>
        <v>6157.9</v>
      </c>
    </row>
    <row r="211" spans="1:8" x14ac:dyDescent="0.2">
      <c r="A211" s="117" t="s">
        <v>39</v>
      </c>
      <c r="B211" s="49">
        <v>11</v>
      </c>
      <c r="C211" s="49">
        <v>1</v>
      </c>
      <c r="D211" s="7" t="s">
        <v>159</v>
      </c>
      <c r="E211" s="23" t="s">
        <v>40</v>
      </c>
      <c r="F211" s="85">
        <v>6157.9</v>
      </c>
      <c r="G211" s="86">
        <f t="shared" si="19"/>
        <v>0</v>
      </c>
      <c r="H211" s="85">
        <v>6157.9</v>
      </c>
    </row>
    <row r="212" spans="1:8" ht="22.5" customHeight="1" x14ac:dyDescent="0.2">
      <c r="A212" s="117" t="s">
        <v>76</v>
      </c>
      <c r="B212" s="49">
        <v>11</v>
      </c>
      <c r="C212" s="49">
        <v>1</v>
      </c>
      <c r="D212" s="7" t="s">
        <v>159</v>
      </c>
      <c r="E212" s="23" t="s">
        <v>34</v>
      </c>
      <c r="F212" s="85">
        <f>F213</f>
        <v>752.81</v>
      </c>
      <c r="G212" s="86">
        <f t="shared" si="19"/>
        <v>25</v>
      </c>
      <c r="H212" s="85">
        <f>H213</f>
        <v>777.81</v>
      </c>
    </row>
    <row r="213" spans="1:8" ht="22.5" x14ac:dyDescent="0.2">
      <c r="A213" s="117" t="s">
        <v>35</v>
      </c>
      <c r="B213" s="49">
        <v>11</v>
      </c>
      <c r="C213" s="49">
        <v>1</v>
      </c>
      <c r="D213" s="7" t="s">
        <v>159</v>
      </c>
      <c r="E213" s="23" t="s">
        <v>36</v>
      </c>
      <c r="F213" s="86">
        <v>752.81</v>
      </c>
      <c r="G213" s="86">
        <f t="shared" si="19"/>
        <v>25</v>
      </c>
      <c r="H213" s="86">
        <f>752.81+25</f>
        <v>777.81</v>
      </c>
    </row>
    <row r="214" spans="1:8" ht="11.25" customHeight="1" x14ac:dyDescent="0.2">
      <c r="A214" s="117" t="s">
        <v>43</v>
      </c>
      <c r="B214" s="49">
        <v>11</v>
      </c>
      <c r="C214" s="49">
        <v>1</v>
      </c>
      <c r="D214" s="7" t="s">
        <v>159</v>
      </c>
      <c r="E214" s="23" t="s">
        <v>44</v>
      </c>
      <c r="F214" s="85">
        <f>F215</f>
        <v>22.39</v>
      </c>
      <c r="G214" s="86">
        <f t="shared" si="19"/>
        <v>0</v>
      </c>
      <c r="H214" s="85">
        <f>H215</f>
        <v>22.39</v>
      </c>
    </row>
    <row r="215" spans="1:8" x14ac:dyDescent="0.2">
      <c r="A215" s="115" t="s">
        <v>45</v>
      </c>
      <c r="B215" s="35">
        <v>11</v>
      </c>
      <c r="C215" s="35">
        <v>1</v>
      </c>
      <c r="D215" s="33" t="s">
        <v>159</v>
      </c>
      <c r="E215" s="36" t="s">
        <v>46</v>
      </c>
      <c r="F215" s="86">
        <v>22.39</v>
      </c>
      <c r="G215" s="86">
        <f t="shared" si="19"/>
        <v>0</v>
      </c>
      <c r="H215" s="86">
        <v>22.39</v>
      </c>
    </row>
    <row r="216" spans="1:8" x14ac:dyDescent="0.2">
      <c r="A216" s="138"/>
      <c r="B216" s="6"/>
      <c r="C216" s="6"/>
      <c r="D216" s="33"/>
      <c r="E216" s="68" t="s">
        <v>71</v>
      </c>
      <c r="F216" s="83">
        <f>F8+F78+F87+F119+F147+F183+F204+F177</f>
        <v>35992.595000000001</v>
      </c>
      <c r="G216" s="83">
        <f>H216-F216</f>
        <v>139.81762000000163</v>
      </c>
      <c r="H216" s="83">
        <f>H8+H78+H87+H119+H147+H183+H204+H177</f>
        <v>36132.412620000003</v>
      </c>
    </row>
    <row r="217" spans="1:8" ht="11.25" customHeight="1" x14ac:dyDescent="0.2">
      <c r="B217" s="21"/>
      <c r="C217" s="21"/>
      <c r="E217" s="22"/>
      <c r="F217" s="9"/>
      <c r="G217" s="21"/>
      <c r="H217" s="21"/>
    </row>
    <row r="218" spans="1:8" x14ac:dyDescent="0.2">
      <c r="B218" s="21"/>
      <c r="C218" s="21"/>
      <c r="E218" s="22"/>
      <c r="F218" s="78"/>
      <c r="G218" s="30"/>
      <c r="H218" s="21"/>
    </row>
    <row r="219" spans="1:8" x14ac:dyDescent="0.2">
      <c r="B219" s="21"/>
      <c r="C219" s="21"/>
      <c r="E219" s="22"/>
      <c r="F219" s="10"/>
    </row>
    <row r="220" spans="1:8" s="5" customFormat="1" x14ac:dyDescent="0.2">
      <c r="A220" s="1"/>
      <c r="B220" s="21"/>
      <c r="C220" s="21"/>
      <c r="D220" s="3"/>
      <c r="E220" s="22"/>
      <c r="F220" s="10"/>
      <c r="G220" s="4"/>
      <c r="H220" s="30"/>
    </row>
    <row r="221" spans="1:8" x14ac:dyDescent="0.2">
      <c r="B221" s="21"/>
      <c r="C221" s="21"/>
      <c r="E221" s="22"/>
    </row>
    <row r="222" spans="1:8" x14ac:dyDescent="0.2">
      <c r="F222" s="14"/>
    </row>
    <row r="223" spans="1:8" x14ac:dyDescent="0.2">
      <c r="H223" s="27"/>
    </row>
  </sheetData>
  <autoFilter ref="A7:F217"/>
  <mergeCells count="4">
    <mergeCell ref="E3:F3"/>
    <mergeCell ref="G3:H3"/>
    <mergeCell ref="A4:H4"/>
    <mergeCell ref="G1:H1"/>
  </mergeCells>
  <pageMargins left="0" right="0" top="0" bottom="0" header="0" footer="0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2"/>
  <sheetViews>
    <sheetView topLeftCell="A97" zoomScaleNormal="100" workbookViewId="0">
      <selection activeCell="F108" sqref="F108"/>
    </sheetView>
  </sheetViews>
  <sheetFormatPr defaultRowHeight="11.25" x14ac:dyDescent="0.2"/>
  <cols>
    <col min="1" max="1" width="55.140625" style="1" customWidth="1"/>
    <col min="2" max="2" width="18.42578125" style="2" customWidth="1"/>
    <col min="3" max="3" width="7.140625" style="4" customWidth="1"/>
    <col min="4" max="4" width="16.28515625" style="2" customWidth="1"/>
    <col min="5" max="5" width="11.7109375" style="4" bestFit="1" customWidth="1"/>
    <col min="6" max="6" width="12" style="4" customWidth="1"/>
    <col min="7" max="16384" width="9.140625" style="4"/>
  </cols>
  <sheetData>
    <row r="1" spans="1:6" s="22" customFormat="1" ht="66.75" customHeight="1" x14ac:dyDescent="0.2">
      <c r="A1" s="1"/>
      <c r="B1" s="21"/>
      <c r="D1" s="21"/>
      <c r="E1" s="177" t="s">
        <v>342</v>
      </c>
      <c r="F1" s="177"/>
    </row>
    <row r="2" spans="1:6" s="22" customFormat="1" x14ac:dyDescent="0.2">
      <c r="A2" s="1"/>
      <c r="B2" s="21"/>
      <c r="D2" s="21"/>
    </row>
    <row r="3" spans="1:6" ht="59.25" customHeight="1" x14ac:dyDescent="0.2">
      <c r="C3" s="177"/>
      <c r="D3" s="177"/>
      <c r="E3" s="177" t="s">
        <v>220</v>
      </c>
      <c r="F3" s="177"/>
    </row>
    <row r="4" spans="1:6" ht="30" customHeight="1" x14ac:dyDescent="0.2">
      <c r="A4" s="179" t="s">
        <v>181</v>
      </c>
      <c r="B4" s="179"/>
      <c r="C4" s="179"/>
      <c r="D4" s="179"/>
      <c r="E4" s="179"/>
      <c r="F4" s="179"/>
    </row>
    <row r="5" spans="1:6" x14ac:dyDescent="0.2">
      <c r="A5" s="179"/>
      <c r="B5" s="179"/>
      <c r="C5" s="179"/>
      <c r="D5" s="179"/>
      <c r="E5" s="179"/>
      <c r="F5" s="179"/>
    </row>
    <row r="6" spans="1:6" x14ac:dyDescent="0.2">
      <c r="F6" s="2" t="s">
        <v>89</v>
      </c>
    </row>
    <row r="7" spans="1:6" ht="81.75" customHeight="1" x14ac:dyDescent="0.2">
      <c r="A7" s="6" t="s">
        <v>0</v>
      </c>
      <c r="B7" s="6" t="s">
        <v>3</v>
      </c>
      <c r="C7" s="6" t="s">
        <v>4</v>
      </c>
      <c r="D7" s="74" t="s">
        <v>219</v>
      </c>
      <c r="E7" s="26" t="s">
        <v>190</v>
      </c>
      <c r="F7" s="32" t="s">
        <v>191</v>
      </c>
    </row>
    <row r="8" spans="1:6" ht="18" customHeight="1" x14ac:dyDescent="0.2">
      <c r="A8" s="127" t="s">
        <v>50</v>
      </c>
      <c r="B8" s="62" t="s">
        <v>83</v>
      </c>
      <c r="C8" s="63"/>
      <c r="D8" s="87">
        <f>D9+D18</f>
        <v>505.8</v>
      </c>
      <c r="E8" s="87">
        <v>0</v>
      </c>
      <c r="F8" s="87">
        <v>505.8</v>
      </c>
    </row>
    <row r="9" spans="1:6" ht="24" customHeight="1" x14ac:dyDescent="0.2">
      <c r="A9" s="128" t="s">
        <v>74</v>
      </c>
      <c r="B9" s="7" t="s">
        <v>77</v>
      </c>
      <c r="C9" s="8" t="s">
        <v>33</v>
      </c>
      <c r="D9" s="88">
        <f>D10+D13</f>
        <v>485.5</v>
      </c>
      <c r="E9" s="88">
        <v>0</v>
      </c>
      <c r="F9" s="88">
        <f>F10+F13</f>
        <v>485.5</v>
      </c>
    </row>
    <row r="10" spans="1:6" ht="18" customHeight="1" x14ac:dyDescent="0.2">
      <c r="A10" s="128" t="s">
        <v>90</v>
      </c>
      <c r="B10" s="7" t="s">
        <v>101</v>
      </c>
      <c r="C10" s="8"/>
      <c r="D10" s="88">
        <f>D11</f>
        <v>50</v>
      </c>
      <c r="E10" s="88">
        <v>0</v>
      </c>
      <c r="F10" s="88">
        <f>F11</f>
        <v>50</v>
      </c>
    </row>
    <row r="11" spans="1:6" ht="18" customHeight="1" x14ac:dyDescent="0.2">
      <c r="A11" s="117" t="s">
        <v>43</v>
      </c>
      <c r="B11" s="7" t="s">
        <v>101</v>
      </c>
      <c r="C11" s="8" t="s">
        <v>44</v>
      </c>
      <c r="D11" s="88">
        <f>D12</f>
        <v>50</v>
      </c>
      <c r="E11" s="88">
        <v>0</v>
      </c>
      <c r="F11" s="88">
        <f>F12</f>
        <v>50</v>
      </c>
    </row>
    <row r="12" spans="1:6" ht="18" customHeight="1" x14ac:dyDescent="0.2">
      <c r="A12" s="117" t="s">
        <v>28</v>
      </c>
      <c r="B12" s="7" t="s">
        <v>101</v>
      </c>
      <c r="C12" s="8" t="s">
        <v>22</v>
      </c>
      <c r="D12" s="88">
        <v>50</v>
      </c>
      <c r="E12" s="86">
        <v>0</v>
      </c>
      <c r="F12" s="88">
        <v>50</v>
      </c>
    </row>
    <row r="13" spans="1:6" ht="31.5" customHeight="1" x14ac:dyDescent="0.2">
      <c r="A13" s="128" t="s">
        <v>55</v>
      </c>
      <c r="B13" s="7" t="s">
        <v>176</v>
      </c>
      <c r="C13" s="8" t="s">
        <v>33</v>
      </c>
      <c r="D13" s="85">
        <f>D14+D16</f>
        <v>435.5</v>
      </c>
      <c r="E13" s="85">
        <v>0</v>
      </c>
      <c r="F13" s="85">
        <f>F14+F16</f>
        <v>435.5</v>
      </c>
    </row>
    <row r="14" spans="1:6" ht="48" customHeight="1" x14ac:dyDescent="0.2">
      <c r="A14" s="117" t="s">
        <v>37</v>
      </c>
      <c r="B14" s="7">
        <v>5000151180</v>
      </c>
      <c r="C14" s="8" t="s">
        <v>38</v>
      </c>
      <c r="D14" s="85">
        <f t="shared" ref="D14" si="0">D15</f>
        <v>310.08</v>
      </c>
      <c r="E14" s="85">
        <f>E15</f>
        <v>0</v>
      </c>
      <c r="F14" s="85">
        <f>F15</f>
        <v>310.08</v>
      </c>
    </row>
    <row r="15" spans="1:6" ht="20.25" customHeight="1" x14ac:dyDescent="0.2">
      <c r="A15" s="117" t="s">
        <v>41</v>
      </c>
      <c r="B15" s="7">
        <v>5000151180</v>
      </c>
      <c r="C15" s="8" t="s">
        <v>42</v>
      </c>
      <c r="D15" s="85">
        <v>310.08</v>
      </c>
      <c r="E15" s="86">
        <f>F15-D15</f>
        <v>0</v>
      </c>
      <c r="F15" s="85">
        <v>310.08</v>
      </c>
    </row>
    <row r="16" spans="1:6" ht="20.25" customHeight="1" x14ac:dyDescent="0.2">
      <c r="A16" s="117" t="s">
        <v>76</v>
      </c>
      <c r="B16" s="7">
        <v>5000151180</v>
      </c>
      <c r="C16" s="8">
        <v>200</v>
      </c>
      <c r="D16" s="85">
        <f>D17</f>
        <v>125.42</v>
      </c>
      <c r="E16" s="86">
        <f t="shared" ref="E16:E17" si="1">F16-D16</f>
        <v>0</v>
      </c>
      <c r="F16" s="85">
        <f>F17</f>
        <v>125.42</v>
      </c>
    </row>
    <row r="17" spans="1:6" ht="26.25" customHeight="1" x14ac:dyDescent="0.2">
      <c r="A17" s="117" t="s">
        <v>35</v>
      </c>
      <c r="B17" s="7">
        <v>5000151180</v>
      </c>
      <c r="C17" s="8">
        <v>240</v>
      </c>
      <c r="D17" s="85">
        <v>125.42</v>
      </c>
      <c r="E17" s="86">
        <f t="shared" si="1"/>
        <v>0</v>
      </c>
      <c r="F17" s="85">
        <v>125.42</v>
      </c>
    </row>
    <row r="18" spans="1:6" ht="26.25" customHeight="1" x14ac:dyDescent="0.2">
      <c r="A18" s="128" t="s">
        <v>177</v>
      </c>
      <c r="B18" s="7" t="s">
        <v>98</v>
      </c>
      <c r="C18" s="8"/>
      <c r="D18" s="85">
        <f>D19</f>
        <v>20.3</v>
      </c>
      <c r="E18" s="85">
        <v>0</v>
      </c>
      <c r="F18" s="85">
        <f>F19</f>
        <v>20.3</v>
      </c>
    </row>
    <row r="19" spans="1:6" ht="51.75" customHeight="1" x14ac:dyDescent="0.2">
      <c r="A19" s="117" t="s">
        <v>62</v>
      </c>
      <c r="B19" s="7" t="s">
        <v>99</v>
      </c>
      <c r="C19" s="8"/>
      <c r="D19" s="85">
        <f t="shared" ref="D19:F20" si="2">D20</f>
        <v>20.3</v>
      </c>
      <c r="E19" s="85">
        <v>0</v>
      </c>
      <c r="F19" s="85">
        <f t="shared" si="2"/>
        <v>20.3</v>
      </c>
    </row>
    <row r="20" spans="1:6" ht="21" customHeight="1" x14ac:dyDescent="0.2">
      <c r="A20" s="117" t="s">
        <v>49</v>
      </c>
      <c r="B20" s="7" t="s">
        <v>99</v>
      </c>
      <c r="C20" s="8">
        <v>500</v>
      </c>
      <c r="D20" s="85">
        <f t="shared" si="2"/>
        <v>20.3</v>
      </c>
      <c r="E20" s="85">
        <v>0</v>
      </c>
      <c r="F20" s="85">
        <f t="shared" si="2"/>
        <v>20.3</v>
      </c>
    </row>
    <row r="21" spans="1:6" ht="21" customHeight="1" x14ac:dyDescent="0.2">
      <c r="A21" s="117" t="s">
        <v>32</v>
      </c>
      <c r="B21" s="7" t="s">
        <v>99</v>
      </c>
      <c r="C21" s="8">
        <v>540</v>
      </c>
      <c r="D21" s="85">
        <v>20.3</v>
      </c>
      <c r="E21" s="86">
        <v>0</v>
      </c>
      <c r="F21" s="85">
        <v>20.3</v>
      </c>
    </row>
    <row r="22" spans="1:6" ht="34.5" customHeight="1" x14ac:dyDescent="0.2">
      <c r="A22" s="129" t="s">
        <v>172</v>
      </c>
      <c r="B22" s="64">
        <v>7500000000</v>
      </c>
      <c r="C22" s="61"/>
      <c r="D22" s="89">
        <f>D25+D29</f>
        <v>2</v>
      </c>
      <c r="E22" s="89">
        <v>0</v>
      </c>
      <c r="F22" s="89">
        <f>F25+F29</f>
        <v>2</v>
      </c>
    </row>
    <row r="23" spans="1:6" ht="43.5" customHeight="1" x14ac:dyDescent="0.2">
      <c r="A23" s="117" t="s">
        <v>173</v>
      </c>
      <c r="B23" s="17">
        <v>7510000000</v>
      </c>
      <c r="C23" s="8"/>
      <c r="D23" s="85">
        <f>D24</f>
        <v>1</v>
      </c>
      <c r="E23" s="85">
        <v>0</v>
      </c>
      <c r="F23" s="85">
        <f>F24</f>
        <v>1</v>
      </c>
    </row>
    <row r="24" spans="1:6" ht="34.5" customHeight="1" x14ac:dyDescent="0.2">
      <c r="A24" s="117" t="s">
        <v>64</v>
      </c>
      <c r="B24" s="17">
        <v>7510100000</v>
      </c>
      <c r="C24" s="8"/>
      <c r="D24" s="85">
        <f>D29</f>
        <v>1</v>
      </c>
      <c r="E24" s="85">
        <v>0</v>
      </c>
      <c r="F24" s="85">
        <f>F29</f>
        <v>1</v>
      </c>
    </row>
    <row r="25" spans="1:6" ht="27" customHeight="1" x14ac:dyDescent="0.2">
      <c r="A25" s="117" t="s">
        <v>54</v>
      </c>
      <c r="B25" s="17">
        <v>7510199990</v>
      </c>
      <c r="C25" s="8"/>
      <c r="D25" s="85">
        <f>D26</f>
        <v>1</v>
      </c>
      <c r="E25" s="85">
        <v>0</v>
      </c>
      <c r="F25" s="85">
        <f>F26</f>
        <v>1</v>
      </c>
    </row>
    <row r="26" spans="1:6" ht="33" customHeight="1" x14ac:dyDescent="0.2">
      <c r="A26" s="117" t="s">
        <v>76</v>
      </c>
      <c r="B26" s="17">
        <v>7510199990</v>
      </c>
      <c r="C26" s="8">
        <v>200</v>
      </c>
      <c r="D26" s="85">
        <f>D27</f>
        <v>1</v>
      </c>
      <c r="E26" s="85">
        <v>0</v>
      </c>
      <c r="F26" s="85">
        <f>F27</f>
        <v>1</v>
      </c>
    </row>
    <row r="27" spans="1:6" ht="21.75" customHeight="1" x14ac:dyDescent="0.2">
      <c r="A27" s="117" t="s">
        <v>35</v>
      </c>
      <c r="B27" s="17">
        <v>7510199990</v>
      </c>
      <c r="C27" s="8">
        <v>240</v>
      </c>
      <c r="D27" s="85">
        <v>1</v>
      </c>
      <c r="E27" s="86">
        <v>0</v>
      </c>
      <c r="F27" s="85">
        <v>1</v>
      </c>
    </row>
    <row r="28" spans="1:6" ht="21" customHeight="1" x14ac:dyDescent="0.2">
      <c r="A28" s="117" t="s">
        <v>174</v>
      </c>
      <c r="B28" s="17">
        <v>7520000000</v>
      </c>
      <c r="C28" s="23"/>
      <c r="D28" s="85">
        <f>D30</f>
        <v>1</v>
      </c>
      <c r="E28" s="88">
        <v>0</v>
      </c>
      <c r="F28" s="85">
        <f>F30</f>
        <v>1</v>
      </c>
    </row>
    <row r="29" spans="1:6" ht="25.5" customHeight="1" x14ac:dyDescent="0.2">
      <c r="A29" s="117" t="s">
        <v>54</v>
      </c>
      <c r="B29" s="17">
        <v>7520199990</v>
      </c>
      <c r="C29" s="8"/>
      <c r="D29" s="85">
        <f>D31</f>
        <v>1</v>
      </c>
      <c r="E29" s="85">
        <v>0</v>
      </c>
      <c r="F29" s="85">
        <f>F31</f>
        <v>1</v>
      </c>
    </row>
    <row r="30" spans="1:6" ht="30.75" customHeight="1" x14ac:dyDescent="0.2">
      <c r="A30" s="117" t="s">
        <v>175</v>
      </c>
      <c r="B30" s="17">
        <v>7520100000</v>
      </c>
      <c r="C30" s="8"/>
      <c r="D30" s="85">
        <v>1</v>
      </c>
      <c r="E30" s="85">
        <v>0</v>
      </c>
      <c r="F30" s="85">
        <v>1</v>
      </c>
    </row>
    <row r="31" spans="1:6" ht="28.5" customHeight="1" x14ac:dyDescent="0.2">
      <c r="A31" s="117" t="s">
        <v>76</v>
      </c>
      <c r="B31" s="17">
        <v>7520199990</v>
      </c>
      <c r="C31" s="8">
        <v>200</v>
      </c>
      <c r="D31" s="85">
        <f t="shared" ref="D31:F31" si="3">D32</f>
        <v>1</v>
      </c>
      <c r="E31" s="85">
        <v>0</v>
      </c>
      <c r="F31" s="85">
        <f t="shared" si="3"/>
        <v>1</v>
      </c>
    </row>
    <row r="32" spans="1:6" ht="35.25" customHeight="1" x14ac:dyDescent="0.2">
      <c r="A32" s="117" t="s">
        <v>35</v>
      </c>
      <c r="B32" s="17">
        <v>7520199990</v>
      </c>
      <c r="C32" s="8">
        <v>240</v>
      </c>
      <c r="D32" s="85">
        <v>1</v>
      </c>
      <c r="E32" s="86">
        <v>0</v>
      </c>
      <c r="F32" s="85">
        <v>1</v>
      </c>
    </row>
    <row r="33" spans="1:10" s="22" customFormat="1" ht="35.25" customHeight="1" x14ac:dyDescent="0.2">
      <c r="A33" s="130" t="s">
        <v>210</v>
      </c>
      <c r="B33" s="75" t="s">
        <v>207</v>
      </c>
      <c r="C33" s="61"/>
      <c r="D33" s="90">
        <f>D34</f>
        <v>1.4</v>
      </c>
      <c r="E33" s="91">
        <f t="shared" ref="E33:E35" si="4">F33-D33</f>
        <v>0</v>
      </c>
      <c r="F33" s="90">
        <f>F34</f>
        <v>1.4</v>
      </c>
    </row>
    <row r="34" spans="1:10" s="22" customFormat="1" ht="35.25" customHeight="1" x14ac:dyDescent="0.2">
      <c r="A34" s="113" t="s">
        <v>211</v>
      </c>
      <c r="B34" s="33" t="s">
        <v>208</v>
      </c>
      <c r="C34" s="23"/>
      <c r="D34" s="85">
        <f>D36</f>
        <v>1.4</v>
      </c>
      <c r="E34" s="86">
        <f t="shared" si="4"/>
        <v>0</v>
      </c>
      <c r="F34" s="85">
        <f>F36</f>
        <v>1.4</v>
      </c>
    </row>
    <row r="35" spans="1:10" s="22" customFormat="1" ht="35.25" customHeight="1" x14ac:dyDescent="0.2">
      <c r="A35" s="117" t="s">
        <v>76</v>
      </c>
      <c r="B35" s="33" t="s">
        <v>208</v>
      </c>
      <c r="C35" s="23">
        <v>200</v>
      </c>
      <c r="D35" s="85">
        <f>D36</f>
        <v>1.4</v>
      </c>
      <c r="E35" s="86">
        <f t="shared" si="4"/>
        <v>0</v>
      </c>
      <c r="F35" s="85">
        <f>F36</f>
        <v>1.4</v>
      </c>
    </row>
    <row r="36" spans="1:10" s="22" customFormat="1" ht="26.25" customHeight="1" x14ac:dyDescent="0.2">
      <c r="A36" s="115" t="s">
        <v>35</v>
      </c>
      <c r="B36" s="33" t="s">
        <v>208</v>
      </c>
      <c r="C36" s="23">
        <v>240</v>
      </c>
      <c r="D36" s="85">
        <v>1.4</v>
      </c>
      <c r="E36" s="86">
        <f>F36-D36</f>
        <v>0</v>
      </c>
      <c r="F36" s="85">
        <v>1.4</v>
      </c>
    </row>
    <row r="37" spans="1:10" ht="26.25" customHeight="1" x14ac:dyDescent="0.2">
      <c r="A37" s="127" t="s">
        <v>95</v>
      </c>
      <c r="B37" s="62" t="s">
        <v>92</v>
      </c>
      <c r="C37" s="63"/>
      <c r="D37" s="92">
        <f>D38+D71+D68</f>
        <v>18491.504999999997</v>
      </c>
      <c r="E37" s="92">
        <f>E38+E71+E68</f>
        <v>10</v>
      </c>
      <c r="F37" s="92">
        <f t="shared" ref="F37" si="5">F38+F71+F68</f>
        <v>18501.504999999997</v>
      </c>
    </row>
    <row r="38" spans="1:10" ht="42" customHeight="1" x14ac:dyDescent="0.2">
      <c r="A38" s="128" t="s">
        <v>72</v>
      </c>
      <c r="B38" s="7" t="s">
        <v>93</v>
      </c>
      <c r="C38" s="8" t="s">
        <v>33</v>
      </c>
      <c r="D38" s="85">
        <v>18146.099999999999</v>
      </c>
      <c r="E38" s="85">
        <f>F38-D38</f>
        <v>10</v>
      </c>
      <c r="F38" s="111">
        <v>18156.099999999999</v>
      </c>
      <c r="J38" s="27"/>
    </row>
    <row r="39" spans="1:10" ht="29.25" customHeight="1" x14ac:dyDescent="0.2">
      <c r="A39" s="128" t="s">
        <v>54</v>
      </c>
      <c r="B39" s="7" t="s">
        <v>103</v>
      </c>
      <c r="C39" s="8"/>
      <c r="D39" s="85">
        <f>D40+D42+D44</f>
        <v>4881.3149999999996</v>
      </c>
      <c r="E39" s="86">
        <f>F39-D39</f>
        <v>9.9849999999996726</v>
      </c>
      <c r="F39" s="85">
        <f>F40+F42+F44</f>
        <v>4891.2999999999993</v>
      </c>
    </row>
    <row r="40" spans="1:10" ht="49.5" customHeight="1" x14ac:dyDescent="0.2">
      <c r="A40" s="117" t="s">
        <v>37</v>
      </c>
      <c r="B40" s="7" t="s">
        <v>103</v>
      </c>
      <c r="C40" s="8" t="s">
        <v>38</v>
      </c>
      <c r="D40" s="85">
        <f>D41</f>
        <v>4687</v>
      </c>
      <c r="E40" s="86">
        <f t="shared" ref="E40:E41" si="6">F40-D40</f>
        <v>-13</v>
      </c>
      <c r="F40" s="85">
        <f>F41</f>
        <v>4674</v>
      </c>
    </row>
    <row r="41" spans="1:10" ht="18" customHeight="1" x14ac:dyDescent="0.2">
      <c r="A41" s="117" t="s">
        <v>39</v>
      </c>
      <c r="B41" s="7" t="s">
        <v>103</v>
      </c>
      <c r="C41" s="8" t="s">
        <v>40</v>
      </c>
      <c r="D41" s="85">
        <v>4687</v>
      </c>
      <c r="E41" s="86">
        <f t="shared" si="6"/>
        <v>-13</v>
      </c>
      <c r="F41" s="85">
        <v>4674</v>
      </c>
      <c r="H41" s="174"/>
    </row>
    <row r="42" spans="1:10" ht="23.25" customHeight="1" x14ac:dyDescent="0.2">
      <c r="A42" s="117" t="s">
        <v>76</v>
      </c>
      <c r="B42" s="7" t="s">
        <v>103</v>
      </c>
      <c r="C42" s="8" t="s">
        <v>34</v>
      </c>
      <c r="D42" s="85">
        <f>D43</f>
        <v>133.91499999999999</v>
      </c>
      <c r="E42" s="86">
        <f t="shared" ref="E42:E44" si="7">F42-D42</f>
        <v>22.985000000000014</v>
      </c>
      <c r="F42" s="85">
        <f>F43</f>
        <v>156.9</v>
      </c>
      <c r="H42" s="174"/>
    </row>
    <row r="43" spans="1:10" ht="22.5" customHeight="1" x14ac:dyDescent="0.2">
      <c r="A43" s="117" t="s">
        <v>35</v>
      </c>
      <c r="B43" s="7" t="s">
        <v>103</v>
      </c>
      <c r="C43" s="8" t="s">
        <v>36</v>
      </c>
      <c r="D43" s="85">
        <v>133.91499999999999</v>
      </c>
      <c r="E43" s="86">
        <f t="shared" si="7"/>
        <v>22.985000000000014</v>
      </c>
      <c r="F43" s="85">
        <f>146.9+10</f>
        <v>156.9</v>
      </c>
      <c r="H43" s="174"/>
    </row>
    <row r="44" spans="1:10" ht="18" customHeight="1" x14ac:dyDescent="0.2">
      <c r="A44" s="117" t="s">
        <v>43</v>
      </c>
      <c r="B44" s="7" t="s">
        <v>103</v>
      </c>
      <c r="C44" s="8" t="s">
        <v>44</v>
      </c>
      <c r="D44" s="85">
        <f>D46+D45</f>
        <v>60.4</v>
      </c>
      <c r="E44" s="86">
        <f t="shared" si="7"/>
        <v>0</v>
      </c>
      <c r="F44" s="85">
        <f>F46+F45</f>
        <v>60.4</v>
      </c>
      <c r="H44" s="174"/>
    </row>
    <row r="45" spans="1:10" s="22" customFormat="1" ht="18" customHeight="1" x14ac:dyDescent="0.2">
      <c r="A45" s="117" t="s">
        <v>202</v>
      </c>
      <c r="B45" s="7" t="s">
        <v>103</v>
      </c>
      <c r="C45" s="23">
        <v>830</v>
      </c>
      <c r="D45" s="85">
        <v>2.8</v>
      </c>
      <c r="E45" s="86">
        <f>F45-D45</f>
        <v>0</v>
      </c>
      <c r="F45" s="85">
        <v>2.8</v>
      </c>
      <c r="H45" s="174"/>
    </row>
    <row r="46" spans="1:10" ht="18" customHeight="1" x14ac:dyDescent="0.2">
      <c r="A46" s="117" t="s">
        <v>45</v>
      </c>
      <c r="B46" s="7" t="s">
        <v>103</v>
      </c>
      <c r="C46" s="8" t="s">
        <v>46</v>
      </c>
      <c r="D46" s="85">
        <v>57.6</v>
      </c>
      <c r="E46" s="86">
        <v>0</v>
      </c>
      <c r="F46" s="85">
        <v>57.6</v>
      </c>
      <c r="H46" s="174"/>
    </row>
    <row r="47" spans="1:10" ht="18" customHeight="1" x14ac:dyDescent="0.2">
      <c r="A47" s="128" t="s">
        <v>51</v>
      </c>
      <c r="B47" s="7" t="s">
        <v>94</v>
      </c>
      <c r="C47" s="8" t="s">
        <v>33</v>
      </c>
      <c r="D47" s="85">
        <f t="shared" ref="D47:F48" si="8">D48</f>
        <v>1875</v>
      </c>
      <c r="E47" s="85">
        <v>0</v>
      </c>
      <c r="F47" s="85">
        <f t="shared" si="8"/>
        <v>1875</v>
      </c>
    </row>
    <row r="48" spans="1:10" ht="50.25" customHeight="1" x14ac:dyDescent="0.2">
      <c r="A48" s="117" t="s">
        <v>37</v>
      </c>
      <c r="B48" s="7" t="s">
        <v>94</v>
      </c>
      <c r="C48" s="8" t="s">
        <v>38</v>
      </c>
      <c r="D48" s="85">
        <f t="shared" si="8"/>
        <v>1875</v>
      </c>
      <c r="E48" s="85">
        <v>0</v>
      </c>
      <c r="F48" s="85">
        <f t="shared" si="8"/>
        <v>1875</v>
      </c>
    </row>
    <row r="49" spans="1:8" ht="22.5" customHeight="1" x14ac:dyDescent="0.2">
      <c r="A49" s="117" t="s">
        <v>41</v>
      </c>
      <c r="B49" s="7" t="s">
        <v>94</v>
      </c>
      <c r="C49" s="8" t="s">
        <v>42</v>
      </c>
      <c r="D49" s="85">
        <v>1875</v>
      </c>
      <c r="E49" s="86">
        <v>0</v>
      </c>
      <c r="F49" s="85">
        <v>1875</v>
      </c>
      <c r="H49" s="174"/>
    </row>
    <row r="50" spans="1:8" ht="18" customHeight="1" x14ac:dyDescent="0.2">
      <c r="A50" s="128" t="s">
        <v>25</v>
      </c>
      <c r="B50" s="7" t="s">
        <v>96</v>
      </c>
      <c r="C50" s="8" t="s">
        <v>33</v>
      </c>
      <c r="D50" s="85">
        <f t="shared" ref="D50:F51" si="9">D51</f>
        <v>10423.212</v>
      </c>
      <c r="E50" s="85">
        <v>0</v>
      </c>
      <c r="F50" s="85">
        <f t="shared" si="9"/>
        <v>10423.212</v>
      </c>
      <c r="H50" s="174"/>
    </row>
    <row r="51" spans="1:8" ht="43.5" customHeight="1" x14ac:dyDescent="0.2">
      <c r="A51" s="117" t="s">
        <v>37</v>
      </c>
      <c r="B51" s="7" t="s">
        <v>96</v>
      </c>
      <c r="C51" s="8" t="s">
        <v>38</v>
      </c>
      <c r="D51" s="85">
        <f t="shared" si="9"/>
        <v>10423.212</v>
      </c>
      <c r="E51" s="85">
        <v>0</v>
      </c>
      <c r="F51" s="85">
        <f t="shared" si="9"/>
        <v>10423.212</v>
      </c>
      <c r="H51" s="174"/>
    </row>
    <row r="52" spans="1:8" ht="21.75" customHeight="1" x14ac:dyDescent="0.2">
      <c r="A52" s="117" t="s">
        <v>41</v>
      </c>
      <c r="B52" s="7" t="s">
        <v>96</v>
      </c>
      <c r="C52" s="8" t="s">
        <v>42</v>
      </c>
      <c r="D52" s="85">
        <v>10423.212</v>
      </c>
      <c r="E52" s="86">
        <v>0</v>
      </c>
      <c r="F52" s="93">
        <v>10423.212</v>
      </c>
      <c r="H52" s="174"/>
    </row>
    <row r="53" spans="1:8" ht="18" customHeight="1" x14ac:dyDescent="0.2">
      <c r="A53" s="131" t="s">
        <v>53</v>
      </c>
      <c r="B53" s="7" t="s">
        <v>102</v>
      </c>
      <c r="C53" s="8"/>
      <c r="D53" s="85">
        <f>D54</f>
        <v>102.7</v>
      </c>
      <c r="E53" s="86">
        <f t="shared" ref="E53:E55" si="10">F53-D53</f>
        <v>0</v>
      </c>
      <c r="F53" s="85">
        <f>F54</f>
        <v>102.7</v>
      </c>
      <c r="H53" s="174"/>
    </row>
    <row r="54" spans="1:8" ht="18" customHeight="1" x14ac:dyDescent="0.2">
      <c r="A54" s="117" t="s">
        <v>43</v>
      </c>
      <c r="B54" s="7" t="s">
        <v>102</v>
      </c>
      <c r="C54" s="8" t="s">
        <v>44</v>
      </c>
      <c r="D54" s="85">
        <f>D56+D55</f>
        <v>102.7</v>
      </c>
      <c r="E54" s="86">
        <f t="shared" si="10"/>
        <v>0</v>
      </c>
      <c r="F54" s="85">
        <f>F56+F55</f>
        <v>102.7</v>
      </c>
      <c r="H54" s="174"/>
    </row>
    <row r="55" spans="1:8" s="22" customFormat="1" ht="18" customHeight="1" x14ac:dyDescent="0.2">
      <c r="A55" s="117" t="s">
        <v>202</v>
      </c>
      <c r="B55" s="7" t="s">
        <v>102</v>
      </c>
      <c r="C55" s="23">
        <v>830</v>
      </c>
      <c r="D55" s="85">
        <v>2.7</v>
      </c>
      <c r="E55" s="86">
        <f t="shared" si="10"/>
        <v>0</v>
      </c>
      <c r="F55" s="85">
        <v>2.7</v>
      </c>
      <c r="H55" s="174"/>
    </row>
    <row r="56" spans="1:8" ht="21" customHeight="1" x14ac:dyDescent="0.2">
      <c r="A56" s="117" t="s">
        <v>45</v>
      </c>
      <c r="B56" s="7" t="s">
        <v>102</v>
      </c>
      <c r="C56" s="8" t="s">
        <v>46</v>
      </c>
      <c r="D56" s="85">
        <v>100</v>
      </c>
      <c r="E56" s="86">
        <v>0</v>
      </c>
      <c r="F56" s="85">
        <f>D56+E56</f>
        <v>100</v>
      </c>
      <c r="H56" s="174"/>
    </row>
    <row r="57" spans="1:8" ht="51" customHeight="1" x14ac:dyDescent="0.2">
      <c r="A57" s="117" t="s">
        <v>185</v>
      </c>
      <c r="B57" s="15">
        <v>7700182671</v>
      </c>
      <c r="C57" s="23"/>
      <c r="D57" s="85">
        <f>D60+D58</f>
        <v>830.34</v>
      </c>
      <c r="E57" s="85">
        <f t="shared" ref="E57:F57" si="11">E60+E58</f>
        <v>0</v>
      </c>
      <c r="F57" s="85">
        <f t="shared" si="11"/>
        <v>830.34</v>
      </c>
      <c r="H57" s="174"/>
    </row>
    <row r="58" spans="1:8" s="22" customFormat="1" ht="23.25" customHeight="1" x14ac:dyDescent="0.2">
      <c r="A58" s="117" t="s">
        <v>76</v>
      </c>
      <c r="B58" s="15">
        <v>7700182671</v>
      </c>
      <c r="C58" s="23">
        <v>200</v>
      </c>
      <c r="D58" s="85">
        <v>0.02</v>
      </c>
      <c r="E58" s="86">
        <v>0</v>
      </c>
      <c r="F58" s="85">
        <v>0.02</v>
      </c>
      <c r="H58" s="174"/>
    </row>
    <row r="59" spans="1:8" s="22" customFormat="1" ht="30.75" customHeight="1" x14ac:dyDescent="0.2">
      <c r="A59" s="117" t="s">
        <v>35</v>
      </c>
      <c r="B59" s="15">
        <v>7700182671</v>
      </c>
      <c r="C59" s="23">
        <v>240</v>
      </c>
      <c r="D59" s="85">
        <v>0.02</v>
      </c>
      <c r="E59" s="86">
        <v>0</v>
      </c>
      <c r="F59" s="85">
        <v>0.02</v>
      </c>
      <c r="H59" s="174"/>
    </row>
    <row r="60" spans="1:8" s="22" customFormat="1" ht="18.75" customHeight="1" x14ac:dyDescent="0.2">
      <c r="A60" s="117" t="s">
        <v>49</v>
      </c>
      <c r="B60" s="15">
        <v>7700182671</v>
      </c>
      <c r="C60" s="23">
        <v>500</v>
      </c>
      <c r="D60" s="85">
        <f>D61</f>
        <v>830.32</v>
      </c>
      <c r="E60" s="86">
        <v>0</v>
      </c>
      <c r="F60" s="85">
        <f>F61</f>
        <v>830.32</v>
      </c>
      <c r="H60" s="174"/>
    </row>
    <row r="61" spans="1:8" s="22" customFormat="1" ht="21.75" customHeight="1" x14ac:dyDescent="0.2">
      <c r="A61" s="117" t="s">
        <v>32</v>
      </c>
      <c r="B61" s="15">
        <v>7700182671</v>
      </c>
      <c r="C61" s="23">
        <v>540</v>
      </c>
      <c r="D61" s="85">
        <v>830.32</v>
      </c>
      <c r="E61" s="86">
        <v>0</v>
      </c>
      <c r="F61" s="85">
        <v>830.32</v>
      </c>
      <c r="H61" s="174"/>
    </row>
    <row r="62" spans="1:8" ht="46.5" customHeight="1" x14ac:dyDescent="0.2">
      <c r="A62" s="117" t="s">
        <v>62</v>
      </c>
      <c r="B62" s="7" t="s">
        <v>97</v>
      </c>
      <c r="C62" s="23"/>
      <c r="D62" s="85">
        <f t="shared" ref="D62:F63" si="12">D63</f>
        <v>7.8</v>
      </c>
      <c r="E62" s="85">
        <v>0</v>
      </c>
      <c r="F62" s="85">
        <f t="shared" si="12"/>
        <v>7.8</v>
      </c>
    </row>
    <row r="63" spans="1:8" ht="18" customHeight="1" x14ac:dyDescent="0.2">
      <c r="A63" s="117" t="s">
        <v>49</v>
      </c>
      <c r="B63" s="7" t="s">
        <v>97</v>
      </c>
      <c r="C63" s="8">
        <v>500</v>
      </c>
      <c r="D63" s="85">
        <f t="shared" si="12"/>
        <v>7.8</v>
      </c>
      <c r="E63" s="85">
        <v>0</v>
      </c>
      <c r="F63" s="85">
        <f t="shared" si="12"/>
        <v>7.8</v>
      </c>
    </row>
    <row r="64" spans="1:8" ht="18" customHeight="1" x14ac:dyDescent="0.2">
      <c r="A64" s="117" t="s">
        <v>32</v>
      </c>
      <c r="B64" s="7" t="s">
        <v>97</v>
      </c>
      <c r="C64" s="8">
        <v>540</v>
      </c>
      <c r="D64" s="85">
        <f>7.2+0.6</f>
        <v>7.8</v>
      </c>
      <c r="E64" s="86">
        <v>0</v>
      </c>
      <c r="F64" s="85">
        <v>7.8</v>
      </c>
      <c r="H64" s="174"/>
    </row>
    <row r="65" spans="1:8" ht="32.25" customHeight="1" x14ac:dyDescent="0.2">
      <c r="A65" s="117" t="s">
        <v>186</v>
      </c>
      <c r="B65" s="15" t="s">
        <v>124</v>
      </c>
      <c r="C65" s="8"/>
      <c r="D65" s="85">
        <f>+D66</f>
        <v>25.68</v>
      </c>
      <c r="E65" s="85">
        <v>0</v>
      </c>
      <c r="F65" s="85">
        <f>+F66</f>
        <v>25.68</v>
      </c>
      <c r="H65" s="174"/>
    </row>
    <row r="66" spans="1:8" s="22" customFormat="1" ht="16.5" customHeight="1" x14ac:dyDescent="0.2">
      <c r="A66" s="117" t="s">
        <v>49</v>
      </c>
      <c r="B66" s="15" t="s">
        <v>124</v>
      </c>
      <c r="C66" s="23">
        <v>500</v>
      </c>
      <c r="D66" s="85">
        <f>D67</f>
        <v>25.68</v>
      </c>
      <c r="E66" s="86">
        <v>0</v>
      </c>
      <c r="F66" s="85">
        <f>F67</f>
        <v>25.68</v>
      </c>
      <c r="H66" s="174"/>
    </row>
    <row r="67" spans="1:8" s="22" customFormat="1" ht="17.25" customHeight="1" x14ac:dyDescent="0.2">
      <c r="A67" s="117" t="s">
        <v>32</v>
      </c>
      <c r="B67" s="15" t="s">
        <v>124</v>
      </c>
      <c r="C67" s="23">
        <v>540</v>
      </c>
      <c r="D67" s="85">
        <v>25.68</v>
      </c>
      <c r="E67" s="86">
        <v>0</v>
      </c>
      <c r="F67" s="85">
        <v>25.68</v>
      </c>
      <c r="H67" s="174"/>
    </row>
    <row r="68" spans="1:8" s="84" customFormat="1" ht="24.75" customHeight="1" x14ac:dyDescent="0.2">
      <c r="A68" s="117" t="s">
        <v>216</v>
      </c>
      <c r="B68" s="7" t="s">
        <v>214</v>
      </c>
      <c r="C68" s="23"/>
      <c r="D68" s="86">
        <f>D69</f>
        <v>5.6050000000000004</v>
      </c>
      <c r="E68" s="86">
        <f>E69</f>
        <v>0</v>
      </c>
      <c r="F68" s="86">
        <f>D68+E68</f>
        <v>5.6050000000000004</v>
      </c>
      <c r="H68" s="174"/>
    </row>
    <row r="69" spans="1:8" s="84" customFormat="1" ht="18" customHeight="1" x14ac:dyDescent="0.2">
      <c r="A69" s="117" t="s">
        <v>53</v>
      </c>
      <c r="B69" s="7" t="s">
        <v>215</v>
      </c>
      <c r="C69" s="23">
        <v>200</v>
      </c>
      <c r="D69" s="86">
        <f>D70</f>
        <v>5.6050000000000004</v>
      </c>
      <c r="E69" s="86">
        <f>E70</f>
        <v>0</v>
      </c>
      <c r="F69" s="86">
        <f t="shared" ref="F69:F70" si="13">D69+E69</f>
        <v>5.6050000000000004</v>
      </c>
      <c r="H69" s="174"/>
    </row>
    <row r="70" spans="1:8" s="84" customFormat="1" ht="30" customHeight="1" x14ac:dyDescent="0.2">
      <c r="A70" s="117" t="s">
        <v>35</v>
      </c>
      <c r="B70" s="7" t="s">
        <v>215</v>
      </c>
      <c r="C70" s="23">
        <v>240</v>
      </c>
      <c r="D70" s="86">
        <v>5.6050000000000004</v>
      </c>
      <c r="E70" s="86">
        <v>0</v>
      </c>
      <c r="F70" s="86">
        <f t="shared" si="13"/>
        <v>5.6050000000000004</v>
      </c>
      <c r="H70" s="174"/>
    </row>
    <row r="71" spans="1:8" ht="32.25" customHeight="1" x14ac:dyDescent="0.2">
      <c r="A71" s="128" t="s">
        <v>119</v>
      </c>
      <c r="B71" s="7" t="s">
        <v>120</v>
      </c>
      <c r="C71" s="23" t="s">
        <v>33</v>
      </c>
      <c r="D71" s="88">
        <f t="shared" ref="D71:F73" si="14">D72</f>
        <v>339.8</v>
      </c>
      <c r="E71" s="86">
        <f t="shared" si="14"/>
        <v>0</v>
      </c>
      <c r="F71" s="88">
        <f t="shared" si="14"/>
        <v>339.8</v>
      </c>
    </row>
    <row r="72" spans="1:8" ht="20.25" customHeight="1" x14ac:dyDescent="0.2">
      <c r="A72" s="128" t="s">
        <v>30</v>
      </c>
      <c r="B72" s="7" t="s">
        <v>121</v>
      </c>
      <c r="C72" s="8"/>
      <c r="D72" s="85">
        <f t="shared" si="14"/>
        <v>339.8</v>
      </c>
      <c r="E72" s="86">
        <f t="shared" si="14"/>
        <v>0</v>
      </c>
      <c r="F72" s="85">
        <f t="shared" si="14"/>
        <v>339.8</v>
      </c>
    </row>
    <row r="73" spans="1:8" ht="30" customHeight="1" x14ac:dyDescent="0.2">
      <c r="A73" s="117" t="s">
        <v>76</v>
      </c>
      <c r="B73" s="7" t="s">
        <v>121</v>
      </c>
      <c r="C73" s="8" t="s">
        <v>34</v>
      </c>
      <c r="D73" s="85">
        <f t="shared" si="14"/>
        <v>339.8</v>
      </c>
      <c r="E73" s="86">
        <f t="shared" si="14"/>
        <v>0</v>
      </c>
      <c r="F73" s="85">
        <f t="shared" si="14"/>
        <v>339.8</v>
      </c>
    </row>
    <row r="74" spans="1:8" ht="29.25" customHeight="1" x14ac:dyDescent="0.2">
      <c r="A74" s="117" t="s">
        <v>35</v>
      </c>
      <c r="B74" s="7" t="s">
        <v>121</v>
      </c>
      <c r="C74" s="8" t="s">
        <v>36</v>
      </c>
      <c r="D74" s="85">
        <v>339.8</v>
      </c>
      <c r="E74" s="86">
        <v>0</v>
      </c>
      <c r="F74" s="85">
        <v>339.8</v>
      </c>
      <c r="H74" s="175"/>
    </row>
    <row r="75" spans="1:8" ht="32.25" customHeight="1" x14ac:dyDescent="0.2">
      <c r="A75" s="127" t="s">
        <v>141</v>
      </c>
      <c r="B75" s="63">
        <v>7800000000</v>
      </c>
      <c r="C75" s="63"/>
      <c r="D75" s="92">
        <f>D76+D85+D99</f>
        <v>8126.4699999999993</v>
      </c>
      <c r="E75" s="90">
        <f>F75-D75</f>
        <v>25</v>
      </c>
      <c r="F75" s="92">
        <f>F76+F85+F99</f>
        <v>8151.4699999999993</v>
      </c>
    </row>
    <row r="76" spans="1:8" ht="19.5" customHeight="1" x14ac:dyDescent="0.2">
      <c r="A76" s="128" t="s">
        <v>155</v>
      </c>
      <c r="B76" s="7" t="s">
        <v>157</v>
      </c>
      <c r="C76" s="8" t="s">
        <v>33</v>
      </c>
      <c r="D76" s="85">
        <f>D78</f>
        <v>6933.0999999999995</v>
      </c>
      <c r="E76" s="85">
        <v>0</v>
      </c>
      <c r="F76" s="85">
        <f>F78</f>
        <v>6958.0999999999995</v>
      </c>
    </row>
    <row r="77" spans="1:8" ht="24" customHeight="1" x14ac:dyDescent="0.2">
      <c r="A77" s="128" t="s">
        <v>156</v>
      </c>
      <c r="B77" s="7" t="s">
        <v>158</v>
      </c>
      <c r="C77" s="8"/>
      <c r="D77" s="85">
        <f>D78</f>
        <v>6933.0999999999995</v>
      </c>
      <c r="E77" s="85">
        <v>0</v>
      </c>
      <c r="F77" s="85">
        <f>F78</f>
        <v>6958.0999999999995</v>
      </c>
    </row>
    <row r="78" spans="1:8" ht="25.5" customHeight="1" x14ac:dyDescent="0.2">
      <c r="A78" s="128" t="s">
        <v>52</v>
      </c>
      <c r="B78" s="7" t="s">
        <v>159</v>
      </c>
      <c r="C78" s="8" t="s">
        <v>33</v>
      </c>
      <c r="D78" s="85">
        <f>D79+D81+D83</f>
        <v>6933.0999999999995</v>
      </c>
      <c r="E78" s="85">
        <v>0</v>
      </c>
      <c r="F78" s="85">
        <f>F79+F81+F83</f>
        <v>6958.0999999999995</v>
      </c>
    </row>
    <row r="79" spans="1:8" ht="49.5" customHeight="1" x14ac:dyDescent="0.2">
      <c r="A79" s="117" t="s">
        <v>37</v>
      </c>
      <c r="B79" s="7" t="s">
        <v>159</v>
      </c>
      <c r="C79" s="8" t="s">
        <v>38</v>
      </c>
      <c r="D79" s="85">
        <f>D80</f>
        <v>6157.9</v>
      </c>
      <c r="E79" s="85">
        <v>0</v>
      </c>
      <c r="F79" s="85">
        <f>F80</f>
        <v>6157.9</v>
      </c>
    </row>
    <row r="80" spans="1:8" ht="18" customHeight="1" x14ac:dyDescent="0.2">
      <c r="A80" s="117" t="s">
        <v>39</v>
      </c>
      <c r="B80" s="7" t="s">
        <v>159</v>
      </c>
      <c r="C80" s="8" t="s">
        <v>40</v>
      </c>
      <c r="D80" s="85">
        <v>6157.9</v>
      </c>
      <c r="E80" s="86">
        <v>0</v>
      </c>
      <c r="F80" s="85">
        <v>6157.9</v>
      </c>
    </row>
    <row r="81" spans="1:6" ht="27" customHeight="1" x14ac:dyDescent="0.2">
      <c r="A81" s="117" t="s">
        <v>76</v>
      </c>
      <c r="B81" s="7" t="s">
        <v>159</v>
      </c>
      <c r="C81" s="8" t="s">
        <v>34</v>
      </c>
      <c r="D81" s="85">
        <f>D82</f>
        <v>752.81</v>
      </c>
      <c r="E81" s="86">
        <f>F81-D81</f>
        <v>25</v>
      </c>
      <c r="F81" s="85">
        <f>F82</f>
        <v>777.81</v>
      </c>
    </row>
    <row r="82" spans="1:6" ht="27" customHeight="1" x14ac:dyDescent="0.2">
      <c r="A82" s="117" t="s">
        <v>35</v>
      </c>
      <c r="B82" s="7" t="s">
        <v>159</v>
      </c>
      <c r="C82" s="8" t="s">
        <v>36</v>
      </c>
      <c r="D82" s="85">
        <v>752.81</v>
      </c>
      <c r="E82" s="86">
        <f>F82-D82</f>
        <v>25</v>
      </c>
      <c r="F82" s="86">
        <f>752.81+25</f>
        <v>777.81</v>
      </c>
    </row>
    <row r="83" spans="1:6" ht="18" customHeight="1" x14ac:dyDescent="0.2">
      <c r="A83" s="117" t="s">
        <v>43</v>
      </c>
      <c r="B83" s="7" t="s">
        <v>159</v>
      </c>
      <c r="C83" s="8" t="s">
        <v>44</v>
      </c>
      <c r="D83" s="85">
        <f>D84</f>
        <v>22.39</v>
      </c>
      <c r="E83" s="85">
        <v>0</v>
      </c>
      <c r="F83" s="85">
        <f>F84</f>
        <v>22.39</v>
      </c>
    </row>
    <row r="84" spans="1:6" ht="18" customHeight="1" x14ac:dyDescent="0.2">
      <c r="A84" s="117" t="s">
        <v>45</v>
      </c>
      <c r="B84" s="7" t="s">
        <v>159</v>
      </c>
      <c r="C84" s="8" t="s">
        <v>46</v>
      </c>
      <c r="D84" s="85">
        <v>22.39</v>
      </c>
      <c r="E84" s="86">
        <v>0</v>
      </c>
      <c r="F84" s="85">
        <v>22.39</v>
      </c>
    </row>
    <row r="85" spans="1:6" ht="26.25" customHeight="1" x14ac:dyDescent="0.2">
      <c r="A85" s="128" t="s">
        <v>143</v>
      </c>
      <c r="B85" s="7" t="s">
        <v>142</v>
      </c>
      <c r="C85" s="8" t="s">
        <v>33</v>
      </c>
      <c r="D85" s="85">
        <f>D86+D93+D97</f>
        <v>1175.3699999999999</v>
      </c>
      <c r="E85" s="85">
        <f>F85-D85</f>
        <v>0</v>
      </c>
      <c r="F85" s="85">
        <f>F86+F93+F97</f>
        <v>1175.3699999999999</v>
      </c>
    </row>
    <row r="86" spans="1:6" s="22" customFormat="1" ht="15" customHeight="1" x14ac:dyDescent="0.2">
      <c r="A86" s="128" t="s">
        <v>57</v>
      </c>
      <c r="B86" s="7" t="s">
        <v>144</v>
      </c>
      <c r="C86" s="23"/>
      <c r="D86" s="85">
        <f>D87</f>
        <v>1041.0999999999999</v>
      </c>
      <c r="E86" s="85">
        <v>0</v>
      </c>
      <c r="F86" s="85">
        <f>F87</f>
        <v>1041.0999999999999</v>
      </c>
    </row>
    <row r="87" spans="1:6" s="22" customFormat="1" ht="26.25" customHeight="1" x14ac:dyDescent="0.2">
      <c r="A87" s="128" t="s">
        <v>52</v>
      </c>
      <c r="B87" s="7" t="s">
        <v>145</v>
      </c>
      <c r="C87" s="23"/>
      <c r="D87" s="85">
        <f>D88+D90</f>
        <v>1041.0999999999999</v>
      </c>
      <c r="E87" s="85">
        <v>0</v>
      </c>
      <c r="F87" s="85">
        <f>F88+F90</f>
        <v>1041.0999999999999</v>
      </c>
    </row>
    <row r="88" spans="1:6" ht="50.25" customHeight="1" x14ac:dyDescent="0.2">
      <c r="A88" s="117" t="s">
        <v>37</v>
      </c>
      <c r="B88" s="7" t="s">
        <v>145</v>
      </c>
      <c r="C88" s="8" t="s">
        <v>38</v>
      </c>
      <c r="D88" s="85">
        <f>D89</f>
        <v>954.3</v>
      </c>
      <c r="E88" s="85">
        <v>0</v>
      </c>
      <c r="F88" s="85">
        <f>F89</f>
        <v>954.3</v>
      </c>
    </row>
    <row r="89" spans="1:6" ht="23.25" customHeight="1" x14ac:dyDescent="0.2">
      <c r="A89" s="117" t="s">
        <v>39</v>
      </c>
      <c r="B89" s="7" t="s">
        <v>145</v>
      </c>
      <c r="C89" s="8" t="s">
        <v>40</v>
      </c>
      <c r="D89" s="85">
        <v>954.3</v>
      </c>
      <c r="E89" s="86">
        <v>0</v>
      </c>
      <c r="F89" s="85">
        <v>954.3</v>
      </c>
    </row>
    <row r="90" spans="1:6" ht="33.75" customHeight="1" x14ac:dyDescent="0.2">
      <c r="A90" s="117" t="s">
        <v>76</v>
      </c>
      <c r="B90" s="7" t="s">
        <v>145</v>
      </c>
      <c r="C90" s="8" t="s">
        <v>34</v>
      </c>
      <c r="D90" s="85">
        <f>D91</f>
        <v>86.8</v>
      </c>
      <c r="E90" s="85">
        <v>0</v>
      </c>
      <c r="F90" s="85">
        <f>F91</f>
        <v>86.8</v>
      </c>
    </row>
    <row r="91" spans="1:6" ht="29.25" customHeight="1" x14ac:dyDescent="0.2">
      <c r="A91" s="117" t="s">
        <v>35</v>
      </c>
      <c r="B91" s="7" t="s">
        <v>145</v>
      </c>
      <c r="C91" s="8" t="s">
        <v>36</v>
      </c>
      <c r="D91" s="85">
        <v>86.8</v>
      </c>
      <c r="E91" s="86">
        <v>0</v>
      </c>
      <c r="F91" s="85">
        <v>86.8</v>
      </c>
    </row>
    <row r="92" spans="1:6" ht="16.5" customHeight="1" x14ac:dyDescent="0.2">
      <c r="A92" s="117" t="s">
        <v>147</v>
      </c>
      <c r="B92" s="7" t="s">
        <v>148</v>
      </c>
      <c r="C92" s="23"/>
      <c r="D92" s="85">
        <f>D164</f>
        <v>4759</v>
      </c>
      <c r="E92" s="85">
        <v>0</v>
      </c>
      <c r="F92" s="85">
        <f>D92</f>
        <v>4759</v>
      </c>
    </row>
    <row r="93" spans="1:6" ht="38.25" customHeight="1" x14ac:dyDescent="0.2">
      <c r="A93" s="115" t="s">
        <v>198</v>
      </c>
      <c r="B93" s="66" t="s">
        <v>193</v>
      </c>
      <c r="C93" s="8"/>
      <c r="D93" s="85">
        <f t="shared" ref="D93:F93" si="15">D94</f>
        <v>6.71</v>
      </c>
      <c r="E93" s="112">
        <f t="shared" ref="E93:E94" si="16">F93-D93</f>
        <v>0</v>
      </c>
      <c r="F93" s="85">
        <f t="shared" si="15"/>
        <v>6.71</v>
      </c>
    </row>
    <row r="94" spans="1:6" ht="35.25" customHeight="1" x14ac:dyDescent="0.2">
      <c r="A94" s="117" t="s">
        <v>76</v>
      </c>
      <c r="B94" s="16" t="s">
        <v>206</v>
      </c>
      <c r="C94" s="8" t="s">
        <v>34</v>
      </c>
      <c r="D94" s="85">
        <f>D95</f>
        <v>6.71</v>
      </c>
      <c r="E94" s="112">
        <f t="shared" si="16"/>
        <v>0</v>
      </c>
      <c r="F94" s="85">
        <f>F95</f>
        <v>6.71</v>
      </c>
    </row>
    <row r="95" spans="1:6" ht="23.25" customHeight="1" x14ac:dyDescent="0.2">
      <c r="A95" s="117" t="s">
        <v>35</v>
      </c>
      <c r="B95" s="16" t="s">
        <v>206</v>
      </c>
      <c r="C95" s="8" t="s">
        <v>36</v>
      </c>
      <c r="D95" s="85">
        <v>6.71</v>
      </c>
      <c r="E95" s="86">
        <f>F95-D95</f>
        <v>0</v>
      </c>
      <c r="F95" s="85">
        <f>D95</f>
        <v>6.71</v>
      </c>
    </row>
    <row r="96" spans="1:6" s="22" customFormat="1" ht="23.25" customHeight="1" x14ac:dyDescent="0.2">
      <c r="A96" s="117" t="s">
        <v>199</v>
      </c>
      <c r="B96" s="65" t="s">
        <v>192</v>
      </c>
      <c r="C96" s="23"/>
      <c r="D96" s="85">
        <f>D97</f>
        <v>127.56</v>
      </c>
      <c r="E96" s="85">
        <f t="shared" ref="E96:E97" si="17">F96-D96</f>
        <v>0</v>
      </c>
      <c r="F96" s="85">
        <f>F97</f>
        <v>127.56</v>
      </c>
    </row>
    <row r="97" spans="1:6" s="22" customFormat="1" ht="23.25" customHeight="1" x14ac:dyDescent="0.2">
      <c r="A97" s="117" t="s">
        <v>76</v>
      </c>
      <c r="B97" s="65" t="s">
        <v>192</v>
      </c>
      <c r="C97" s="23">
        <v>200</v>
      </c>
      <c r="D97" s="85">
        <f>D98</f>
        <v>127.56</v>
      </c>
      <c r="E97" s="85">
        <f t="shared" si="17"/>
        <v>0</v>
      </c>
      <c r="F97" s="85">
        <f>F98</f>
        <v>127.56</v>
      </c>
    </row>
    <row r="98" spans="1:6" s="22" customFormat="1" ht="23.25" customHeight="1" x14ac:dyDescent="0.2">
      <c r="A98" s="117" t="s">
        <v>35</v>
      </c>
      <c r="B98" s="65" t="s">
        <v>192</v>
      </c>
      <c r="C98" s="23">
        <v>240</v>
      </c>
      <c r="D98" s="86">
        <v>127.56</v>
      </c>
      <c r="E98" s="85">
        <f>F98-D98</f>
        <v>0</v>
      </c>
      <c r="F98" s="86">
        <v>127.56</v>
      </c>
    </row>
    <row r="99" spans="1:6" ht="18" customHeight="1" x14ac:dyDescent="0.2">
      <c r="A99" s="128" t="s">
        <v>58</v>
      </c>
      <c r="B99" s="7" t="s">
        <v>152</v>
      </c>
      <c r="C99" s="8" t="s">
        <v>33</v>
      </c>
      <c r="D99" s="85">
        <f>D100</f>
        <v>18</v>
      </c>
      <c r="E99" s="85">
        <v>0</v>
      </c>
      <c r="F99" s="85">
        <f>F100</f>
        <v>18</v>
      </c>
    </row>
    <row r="100" spans="1:6" ht="27.75" customHeight="1" x14ac:dyDescent="0.2">
      <c r="A100" s="128" t="s">
        <v>153</v>
      </c>
      <c r="B100" s="7" t="s">
        <v>154</v>
      </c>
      <c r="C100" s="8" t="s">
        <v>33</v>
      </c>
      <c r="D100" s="85">
        <f>D101</f>
        <v>18</v>
      </c>
      <c r="E100" s="85">
        <v>0</v>
      </c>
      <c r="F100" s="85">
        <f>F101</f>
        <v>18</v>
      </c>
    </row>
    <row r="101" spans="1:6" ht="26.25" customHeight="1" x14ac:dyDescent="0.2">
      <c r="A101" s="117" t="s">
        <v>146</v>
      </c>
      <c r="B101" s="16" t="s">
        <v>151</v>
      </c>
      <c r="C101" s="8"/>
      <c r="D101" s="85">
        <f>D102</f>
        <v>18</v>
      </c>
      <c r="E101" s="85">
        <v>0</v>
      </c>
      <c r="F101" s="85">
        <f>F102</f>
        <v>18</v>
      </c>
    </row>
    <row r="102" spans="1:6" ht="30.75" customHeight="1" x14ac:dyDescent="0.2">
      <c r="A102" s="117" t="s">
        <v>76</v>
      </c>
      <c r="B102" s="16" t="s">
        <v>151</v>
      </c>
      <c r="C102" s="8">
        <v>200</v>
      </c>
      <c r="D102" s="85">
        <f>D103</f>
        <v>18</v>
      </c>
      <c r="E102" s="85">
        <v>0</v>
      </c>
      <c r="F102" s="85">
        <f>F103</f>
        <v>18</v>
      </c>
    </row>
    <row r="103" spans="1:6" ht="23.25" customHeight="1" x14ac:dyDescent="0.2">
      <c r="A103" s="117" t="s">
        <v>35</v>
      </c>
      <c r="B103" s="16" t="s">
        <v>151</v>
      </c>
      <c r="C103" s="8">
        <v>240</v>
      </c>
      <c r="D103" s="85">
        <v>18</v>
      </c>
      <c r="E103" s="86">
        <v>0</v>
      </c>
      <c r="F103" s="85">
        <v>18</v>
      </c>
    </row>
    <row r="104" spans="1:6" ht="27" customHeight="1" x14ac:dyDescent="0.2">
      <c r="A104" s="129" t="s">
        <v>105</v>
      </c>
      <c r="B104" s="62" t="s">
        <v>104</v>
      </c>
      <c r="C104" s="61"/>
      <c r="D104" s="90">
        <f>D105</f>
        <v>922.55</v>
      </c>
      <c r="E104" s="91">
        <f>E105</f>
        <v>154.30000000000007</v>
      </c>
      <c r="F104" s="90">
        <f>F105</f>
        <v>1076.8500000000001</v>
      </c>
    </row>
    <row r="105" spans="1:6" ht="25.5" customHeight="1" x14ac:dyDescent="0.2">
      <c r="A105" s="117" t="s">
        <v>75</v>
      </c>
      <c r="B105" s="7" t="s">
        <v>106</v>
      </c>
      <c r="C105" s="8"/>
      <c r="D105" s="85">
        <f>D106</f>
        <v>922.55</v>
      </c>
      <c r="E105" s="86">
        <f>E106</f>
        <v>154.30000000000007</v>
      </c>
      <c r="F105" s="85">
        <f t="shared" ref="F105" si="18">F106</f>
        <v>1076.8500000000001</v>
      </c>
    </row>
    <row r="106" spans="1:6" ht="24.75" customHeight="1" x14ac:dyDescent="0.2">
      <c r="A106" s="117" t="s">
        <v>54</v>
      </c>
      <c r="B106" s="7" t="s">
        <v>107</v>
      </c>
      <c r="C106" s="8"/>
      <c r="D106" s="85">
        <f>D107+D109</f>
        <v>922.55</v>
      </c>
      <c r="E106" s="86">
        <f>E107</f>
        <v>154.30000000000007</v>
      </c>
      <c r="F106" s="85">
        <f>F107+F109</f>
        <v>1076.8500000000001</v>
      </c>
    </row>
    <row r="107" spans="1:6" ht="26.25" customHeight="1" x14ac:dyDescent="0.2">
      <c r="A107" s="117" t="s">
        <v>76</v>
      </c>
      <c r="B107" s="7" t="s">
        <v>107</v>
      </c>
      <c r="C107" s="8" t="s">
        <v>34</v>
      </c>
      <c r="D107" s="85">
        <f>D108</f>
        <v>893.9</v>
      </c>
      <c r="E107" s="86">
        <f>E108</f>
        <v>154.30000000000007</v>
      </c>
      <c r="F107" s="85">
        <f>F108</f>
        <v>1048.2</v>
      </c>
    </row>
    <row r="108" spans="1:6" ht="26.25" customHeight="1" x14ac:dyDescent="0.2">
      <c r="A108" s="117" t="s">
        <v>35</v>
      </c>
      <c r="B108" s="7" t="s">
        <v>107</v>
      </c>
      <c r="C108" s="8" t="s">
        <v>36</v>
      </c>
      <c r="D108" s="85">
        <v>893.9</v>
      </c>
      <c r="E108" s="86">
        <f>F108-D108</f>
        <v>154.30000000000007</v>
      </c>
      <c r="F108" s="85">
        <f>1038.2+10</f>
        <v>1048.2</v>
      </c>
    </row>
    <row r="109" spans="1:6" ht="18" customHeight="1" x14ac:dyDescent="0.2">
      <c r="A109" s="117" t="s">
        <v>43</v>
      </c>
      <c r="B109" s="7" t="s">
        <v>107</v>
      </c>
      <c r="C109" s="8" t="s">
        <v>44</v>
      </c>
      <c r="D109" s="85">
        <f>D110</f>
        <v>28.65</v>
      </c>
      <c r="E109" s="86">
        <f t="shared" ref="E109" si="19">F109-D109</f>
        <v>0</v>
      </c>
      <c r="F109" s="85">
        <f>F110</f>
        <v>28.65</v>
      </c>
    </row>
    <row r="110" spans="1:6" ht="18.75" customHeight="1" x14ac:dyDescent="0.2">
      <c r="A110" s="117" t="s">
        <v>45</v>
      </c>
      <c r="B110" s="7" t="s">
        <v>107</v>
      </c>
      <c r="C110" s="8" t="s">
        <v>46</v>
      </c>
      <c r="D110" s="85">
        <v>28.65</v>
      </c>
      <c r="E110" s="86">
        <f>F110-D110</f>
        <v>0</v>
      </c>
      <c r="F110" s="85">
        <v>28.65</v>
      </c>
    </row>
    <row r="111" spans="1:6" ht="28.5" customHeight="1" x14ac:dyDescent="0.2">
      <c r="A111" s="127" t="s">
        <v>178</v>
      </c>
      <c r="B111" s="62" t="s">
        <v>137</v>
      </c>
      <c r="C111" s="61" t="s">
        <v>33</v>
      </c>
      <c r="D111" s="90">
        <f t="shared" ref="D111:F114" si="20">D112</f>
        <v>683</v>
      </c>
      <c r="E111" s="90">
        <f>F111-D111</f>
        <v>-181</v>
      </c>
      <c r="F111" s="90">
        <f t="shared" si="20"/>
        <v>502</v>
      </c>
    </row>
    <row r="112" spans="1:6" ht="24" customHeight="1" x14ac:dyDescent="0.2">
      <c r="A112" s="117" t="s">
        <v>78</v>
      </c>
      <c r="B112" s="7" t="s">
        <v>138</v>
      </c>
      <c r="C112" s="8"/>
      <c r="D112" s="85">
        <f t="shared" si="20"/>
        <v>683</v>
      </c>
      <c r="E112" s="112">
        <f t="shared" ref="E112:E114" si="21">F112-D112</f>
        <v>-181</v>
      </c>
      <c r="F112" s="85">
        <f t="shared" si="20"/>
        <v>502</v>
      </c>
    </row>
    <row r="113" spans="1:6" ht="24" customHeight="1" x14ac:dyDescent="0.2">
      <c r="A113" s="117" t="s">
        <v>54</v>
      </c>
      <c r="B113" s="7" t="s">
        <v>139</v>
      </c>
      <c r="C113" s="8"/>
      <c r="D113" s="85">
        <f t="shared" si="20"/>
        <v>683</v>
      </c>
      <c r="E113" s="112">
        <f t="shared" si="21"/>
        <v>-181</v>
      </c>
      <c r="F113" s="85">
        <f t="shared" si="20"/>
        <v>502</v>
      </c>
    </row>
    <row r="114" spans="1:6" ht="21" customHeight="1" x14ac:dyDescent="0.2">
      <c r="A114" s="117" t="s">
        <v>76</v>
      </c>
      <c r="B114" s="7" t="s">
        <v>139</v>
      </c>
      <c r="C114" s="8" t="s">
        <v>34</v>
      </c>
      <c r="D114" s="85">
        <f t="shared" si="20"/>
        <v>683</v>
      </c>
      <c r="E114" s="112">
        <f t="shared" si="21"/>
        <v>-181</v>
      </c>
      <c r="F114" s="85">
        <f t="shared" si="20"/>
        <v>502</v>
      </c>
    </row>
    <row r="115" spans="1:6" ht="21.75" customHeight="1" x14ac:dyDescent="0.2">
      <c r="A115" s="117" t="s">
        <v>35</v>
      </c>
      <c r="B115" s="7" t="s">
        <v>139</v>
      </c>
      <c r="C115" s="8" t="s">
        <v>36</v>
      </c>
      <c r="D115" s="85">
        <v>683</v>
      </c>
      <c r="E115" s="86">
        <f>F115-D115</f>
        <v>-181</v>
      </c>
      <c r="F115" s="85">
        <f>683-76-60-45</f>
        <v>502</v>
      </c>
    </row>
    <row r="116" spans="1:6" ht="43.5" customHeight="1" x14ac:dyDescent="0.2">
      <c r="A116" s="129" t="s">
        <v>187</v>
      </c>
      <c r="B116" s="62" t="s">
        <v>161</v>
      </c>
      <c r="C116" s="63"/>
      <c r="D116" s="92">
        <f>D117+D131+D136</f>
        <v>89</v>
      </c>
      <c r="E116" s="92">
        <v>0</v>
      </c>
      <c r="F116" s="92">
        <f>F117+F131+F136</f>
        <v>89</v>
      </c>
    </row>
    <row r="117" spans="1:6" ht="19.5" customHeight="1" x14ac:dyDescent="0.2">
      <c r="A117" s="119" t="s">
        <v>48</v>
      </c>
      <c r="B117" s="7" t="s">
        <v>109</v>
      </c>
      <c r="C117" s="18"/>
      <c r="D117" s="88">
        <f>D118+D125</f>
        <v>87</v>
      </c>
      <c r="E117" s="88">
        <v>0</v>
      </c>
      <c r="F117" s="88">
        <f>F118+F125</f>
        <v>87</v>
      </c>
    </row>
    <row r="118" spans="1:6" ht="22.5" customHeight="1" x14ac:dyDescent="0.2">
      <c r="A118" s="117" t="s">
        <v>114</v>
      </c>
      <c r="B118" s="7" t="s">
        <v>115</v>
      </c>
      <c r="C118" s="23"/>
      <c r="D118" s="85">
        <f>D119+D122</f>
        <v>15</v>
      </c>
      <c r="E118" s="88">
        <v>0</v>
      </c>
      <c r="F118" s="85">
        <f>F119+F122</f>
        <v>15</v>
      </c>
    </row>
    <row r="119" spans="1:6" ht="24.75" customHeight="1" x14ac:dyDescent="0.2">
      <c r="A119" s="117" t="s">
        <v>86</v>
      </c>
      <c r="B119" s="7" t="s">
        <v>116</v>
      </c>
      <c r="C119" s="8"/>
      <c r="D119" s="85">
        <f>D120</f>
        <v>12</v>
      </c>
      <c r="E119" s="85">
        <v>0</v>
      </c>
      <c r="F119" s="85">
        <f>F120</f>
        <v>12</v>
      </c>
    </row>
    <row r="120" spans="1:6" ht="42.75" customHeight="1" x14ac:dyDescent="0.2">
      <c r="A120" s="117" t="s">
        <v>37</v>
      </c>
      <c r="B120" s="7" t="s">
        <v>116</v>
      </c>
      <c r="C120" s="8">
        <v>100</v>
      </c>
      <c r="D120" s="85">
        <f>D121</f>
        <v>12</v>
      </c>
      <c r="E120" s="85">
        <v>0</v>
      </c>
      <c r="F120" s="85">
        <f>F121</f>
        <v>12</v>
      </c>
    </row>
    <row r="121" spans="1:6" ht="18" customHeight="1" x14ac:dyDescent="0.2">
      <c r="A121" s="117" t="s">
        <v>39</v>
      </c>
      <c r="B121" s="7" t="s">
        <v>116</v>
      </c>
      <c r="C121" s="8">
        <v>110</v>
      </c>
      <c r="D121" s="85">
        <v>12</v>
      </c>
      <c r="E121" s="86">
        <v>0</v>
      </c>
      <c r="F121" s="85">
        <v>12</v>
      </c>
    </row>
    <row r="122" spans="1:6" ht="33.75" customHeight="1" x14ac:dyDescent="0.2">
      <c r="A122" s="117" t="s">
        <v>87</v>
      </c>
      <c r="B122" s="7" t="s">
        <v>117</v>
      </c>
      <c r="C122" s="8"/>
      <c r="D122" s="86">
        <f>+D123</f>
        <v>3</v>
      </c>
      <c r="E122" s="86">
        <v>0</v>
      </c>
      <c r="F122" s="86">
        <f>+F123</f>
        <v>3</v>
      </c>
    </row>
    <row r="123" spans="1:6" ht="45.75" customHeight="1" x14ac:dyDescent="0.2">
      <c r="A123" s="117" t="s">
        <v>37</v>
      </c>
      <c r="B123" s="7" t="s">
        <v>117</v>
      </c>
      <c r="C123" s="8">
        <v>100</v>
      </c>
      <c r="D123" s="86">
        <f>D124</f>
        <v>3</v>
      </c>
      <c r="E123" s="86">
        <v>0</v>
      </c>
      <c r="F123" s="86">
        <f>F124</f>
        <v>3</v>
      </c>
    </row>
    <row r="124" spans="1:6" ht="18" customHeight="1" x14ac:dyDescent="0.2">
      <c r="A124" s="117" t="s">
        <v>39</v>
      </c>
      <c r="B124" s="7" t="s">
        <v>117</v>
      </c>
      <c r="C124" s="8">
        <v>110</v>
      </c>
      <c r="D124" s="85">
        <v>3</v>
      </c>
      <c r="E124" s="86">
        <v>0</v>
      </c>
      <c r="F124" s="85">
        <v>3</v>
      </c>
    </row>
    <row r="125" spans="1:6" ht="33" customHeight="1" x14ac:dyDescent="0.2">
      <c r="A125" s="117" t="s">
        <v>112</v>
      </c>
      <c r="B125" s="7" t="s">
        <v>111</v>
      </c>
      <c r="C125" s="8"/>
      <c r="D125" s="85">
        <f>D126</f>
        <v>72</v>
      </c>
      <c r="E125" s="85">
        <v>0</v>
      </c>
      <c r="F125" s="85">
        <f>F126</f>
        <v>72</v>
      </c>
    </row>
    <row r="126" spans="1:6" ht="87" customHeight="1" x14ac:dyDescent="0.2">
      <c r="A126" s="117" t="s">
        <v>113</v>
      </c>
      <c r="B126" s="15" t="s">
        <v>110</v>
      </c>
      <c r="C126" s="8"/>
      <c r="D126" s="85">
        <f>D129+D127</f>
        <v>72</v>
      </c>
      <c r="E126" s="85">
        <f t="shared" ref="E126:F126" si="22">E129+E127</f>
        <v>0</v>
      </c>
      <c r="F126" s="85">
        <f t="shared" si="22"/>
        <v>72</v>
      </c>
    </row>
    <row r="127" spans="1:6" s="22" customFormat="1" ht="56.25" customHeight="1" x14ac:dyDescent="0.2">
      <c r="A127" s="117" t="s">
        <v>37</v>
      </c>
      <c r="B127" s="15" t="s">
        <v>110</v>
      </c>
      <c r="C127" s="23">
        <v>100</v>
      </c>
      <c r="D127" s="85">
        <f>D128</f>
        <v>8.9559999999999995</v>
      </c>
      <c r="E127" s="86">
        <f t="shared" ref="E127:E129" si="23">F127-D127</f>
        <v>0</v>
      </c>
      <c r="F127" s="85">
        <f>F128</f>
        <v>8.9559999999999995</v>
      </c>
    </row>
    <row r="128" spans="1:6" s="22" customFormat="1" ht="21.75" customHeight="1" x14ac:dyDescent="0.2">
      <c r="A128" s="117" t="s">
        <v>39</v>
      </c>
      <c r="B128" s="15" t="s">
        <v>110</v>
      </c>
      <c r="C128" s="23">
        <v>120</v>
      </c>
      <c r="D128" s="85">
        <v>8.9559999999999995</v>
      </c>
      <c r="E128" s="86">
        <f t="shared" si="23"/>
        <v>0</v>
      </c>
      <c r="F128" s="85">
        <v>8.9559999999999995</v>
      </c>
    </row>
    <row r="129" spans="1:7" ht="23.25" customHeight="1" x14ac:dyDescent="0.2">
      <c r="A129" s="117" t="s">
        <v>76</v>
      </c>
      <c r="B129" s="15" t="s">
        <v>110</v>
      </c>
      <c r="C129" s="8">
        <v>200</v>
      </c>
      <c r="D129" s="85">
        <f>D130</f>
        <v>63.043999999999997</v>
      </c>
      <c r="E129" s="86">
        <f t="shared" si="23"/>
        <v>0</v>
      </c>
      <c r="F129" s="85">
        <f>F130</f>
        <v>63.043999999999997</v>
      </c>
    </row>
    <row r="130" spans="1:7" ht="22.5" customHeight="1" x14ac:dyDescent="0.2">
      <c r="A130" s="117" t="s">
        <v>35</v>
      </c>
      <c r="B130" s="15" t="s">
        <v>110</v>
      </c>
      <c r="C130" s="8">
        <v>240</v>
      </c>
      <c r="D130" s="85">
        <v>63.043999999999997</v>
      </c>
      <c r="E130" s="86">
        <f>F130-D130</f>
        <v>0</v>
      </c>
      <c r="F130" s="85">
        <f>D130</f>
        <v>63.043999999999997</v>
      </c>
    </row>
    <row r="131" spans="1:7" ht="33.75" customHeight="1" x14ac:dyDescent="0.2">
      <c r="A131" s="117" t="s">
        <v>162</v>
      </c>
      <c r="B131" s="7" t="s">
        <v>164</v>
      </c>
      <c r="C131" s="8"/>
      <c r="D131" s="85">
        <f>D132</f>
        <v>1</v>
      </c>
      <c r="E131" s="85">
        <v>0</v>
      </c>
      <c r="F131" s="85">
        <f>F132</f>
        <v>1</v>
      </c>
    </row>
    <row r="132" spans="1:7" ht="34.5" customHeight="1" x14ac:dyDescent="0.2">
      <c r="A132" s="117" t="s">
        <v>163</v>
      </c>
      <c r="B132" s="7" t="s">
        <v>165</v>
      </c>
      <c r="C132" s="8"/>
      <c r="D132" s="85">
        <f>D133</f>
        <v>1</v>
      </c>
      <c r="E132" s="85">
        <v>0</v>
      </c>
      <c r="F132" s="85">
        <f>F133</f>
        <v>1</v>
      </c>
    </row>
    <row r="133" spans="1:7" ht="23.25" customHeight="1" x14ac:dyDescent="0.2">
      <c r="A133" s="117" t="s">
        <v>54</v>
      </c>
      <c r="B133" s="7" t="s">
        <v>166</v>
      </c>
      <c r="C133" s="8"/>
      <c r="D133" s="85">
        <f t="shared" ref="D133:F134" si="24">D134</f>
        <v>1</v>
      </c>
      <c r="E133" s="85">
        <v>0</v>
      </c>
      <c r="F133" s="85">
        <f t="shared" si="24"/>
        <v>1</v>
      </c>
    </row>
    <row r="134" spans="1:7" ht="24.75" customHeight="1" x14ac:dyDescent="0.2">
      <c r="A134" s="117" t="s">
        <v>76</v>
      </c>
      <c r="B134" s="7" t="s">
        <v>166</v>
      </c>
      <c r="C134" s="8">
        <v>200</v>
      </c>
      <c r="D134" s="85">
        <f t="shared" si="24"/>
        <v>1</v>
      </c>
      <c r="E134" s="85">
        <v>0</v>
      </c>
      <c r="F134" s="85">
        <f t="shared" si="24"/>
        <v>1</v>
      </c>
    </row>
    <row r="135" spans="1:7" ht="24" customHeight="1" x14ac:dyDescent="0.2">
      <c r="A135" s="117" t="s">
        <v>35</v>
      </c>
      <c r="B135" s="7" t="s">
        <v>166</v>
      </c>
      <c r="C135" s="8">
        <v>240</v>
      </c>
      <c r="D135" s="85">
        <v>1</v>
      </c>
      <c r="E135" s="86">
        <v>0</v>
      </c>
      <c r="F135" s="85">
        <v>1</v>
      </c>
    </row>
    <row r="136" spans="1:7" ht="19.5" customHeight="1" x14ac:dyDescent="0.2">
      <c r="A136" s="117" t="s">
        <v>168</v>
      </c>
      <c r="B136" s="7" t="s">
        <v>167</v>
      </c>
      <c r="C136" s="8"/>
      <c r="D136" s="85">
        <f>D133</f>
        <v>1</v>
      </c>
      <c r="E136" s="85">
        <v>0</v>
      </c>
      <c r="F136" s="85">
        <f>F133</f>
        <v>1</v>
      </c>
    </row>
    <row r="137" spans="1:7" ht="44.25" customHeight="1" x14ac:dyDescent="0.2">
      <c r="A137" s="117" t="s">
        <v>169</v>
      </c>
      <c r="B137" s="7" t="s">
        <v>170</v>
      </c>
      <c r="C137" s="23"/>
      <c r="D137" s="85">
        <f>D138</f>
        <v>1</v>
      </c>
      <c r="E137" s="86">
        <v>0</v>
      </c>
      <c r="F137" s="85">
        <f>F138</f>
        <v>1</v>
      </c>
    </row>
    <row r="138" spans="1:7" ht="25.5" customHeight="1" x14ac:dyDescent="0.2">
      <c r="A138" s="117" t="s">
        <v>54</v>
      </c>
      <c r="B138" s="7" t="s">
        <v>171</v>
      </c>
      <c r="C138" s="8"/>
      <c r="D138" s="85">
        <f>D139</f>
        <v>1</v>
      </c>
      <c r="E138" s="85">
        <v>0</v>
      </c>
      <c r="F138" s="85">
        <f>F139</f>
        <v>1</v>
      </c>
    </row>
    <row r="139" spans="1:7" ht="21.75" customHeight="1" x14ac:dyDescent="0.2">
      <c r="A139" s="117" t="s">
        <v>76</v>
      </c>
      <c r="B139" s="7" t="s">
        <v>171</v>
      </c>
      <c r="C139" s="8">
        <v>200</v>
      </c>
      <c r="D139" s="85">
        <f>D140</f>
        <v>1</v>
      </c>
      <c r="E139" s="85">
        <v>0</v>
      </c>
      <c r="F139" s="85">
        <f>F140</f>
        <v>1</v>
      </c>
    </row>
    <row r="140" spans="1:7" ht="24.75" customHeight="1" x14ac:dyDescent="0.2">
      <c r="A140" s="117" t="s">
        <v>35</v>
      </c>
      <c r="B140" s="7" t="s">
        <v>171</v>
      </c>
      <c r="C140" s="8">
        <v>240</v>
      </c>
      <c r="D140" s="85">
        <v>1</v>
      </c>
      <c r="E140" s="86">
        <v>0</v>
      </c>
      <c r="F140" s="85">
        <v>1</v>
      </c>
    </row>
    <row r="141" spans="1:7" ht="33" customHeight="1" x14ac:dyDescent="0.2">
      <c r="A141" s="127" t="s">
        <v>126</v>
      </c>
      <c r="B141" s="62" t="s">
        <v>125</v>
      </c>
      <c r="C141" s="63"/>
      <c r="D141" s="92">
        <f>D142+D153</f>
        <v>2411.9</v>
      </c>
      <c r="E141" s="92">
        <f>F141-D141</f>
        <v>-8.2693800000001829</v>
      </c>
      <c r="F141" s="92">
        <f>F142+F153</f>
        <v>2403.6306199999999</v>
      </c>
      <c r="G141" s="22"/>
    </row>
    <row r="142" spans="1:7" ht="24.75" customHeight="1" x14ac:dyDescent="0.2">
      <c r="A142" s="128" t="s">
        <v>47</v>
      </c>
      <c r="B142" s="7" t="s">
        <v>132</v>
      </c>
      <c r="C142" s="23" t="s">
        <v>33</v>
      </c>
      <c r="D142" s="85">
        <f>D143</f>
        <v>2023</v>
      </c>
      <c r="E142" s="85">
        <f>F142-D142</f>
        <v>-8.2693799999999555</v>
      </c>
      <c r="F142" s="85">
        <f>F143</f>
        <v>2014.73062</v>
      </c>
    </row>
    <row r="143" spans="1:7" ht="24" customHeight="1" x14ac:dyDescent="0.2">
      <c r="A143" s="128" t="s">
        <v>134</v>
      </c>
      <c r="B143" s="7" t="s">
        <v>133</v>
      </c>
      <c r="C143" s="8" t="s">
        <v>33</v>
      </c>
      <c r="D143" s="85">
        <f>D144+D150+D147</f>
        <v>2023</v>
      </c>
      <c r="E143" s="111">
        <f t="shared" ref="E143:E160" si="25">F143-D143</f>
        <v>-8.2693799999999555</v>
      </c>
      <c r="F143" s="85">
        <f t="shared" ref="F143" si="26">F144+F150+F147</f>
        <v>2014.73062</v>
      </c>
    </row>
    <row r="144" spans="1:7" ht="54.75" customHeight="1" x14ac:dyDescent="0.2">
      <c r="A144" s="128" t="s">
        <v>135</v>
      </c>
      <c r="B144" s="7" t="s">
        <v>179</v>
      </c>
      <c r="C144" s="8"/>
      <c r="D144" s="85">
        <f>D145</f>
        <v>1800</v>
      </c>
      <c r="E144" s="111">
        <f t="shared" si="25"/>
        <v>0</v>
      </c>
      <c r="F144" s="85">
        <f>F145</f>
        <v>1800</v>
      </c>
    </row>
    <row r="145" spans="1:6" ht="21.75" customHeight="1" x14ac:dyDescent="0.2">
      <c r="A145" s="117" t="s">
        <v>76</v>
      </c>
      <c r="B145" s="7" t="s">
        <v>179</v>
      </c>
      <c r="C145" s="8" t="s">
        <v>34</v>
      </c>
      <c r="D145" s="85">
        <f>D146</f>
        <v>1800</v>
      </c>
      <c r="E145" s="111">
        <f t="shared" si="25"/>
        <v>0</v>
      </c>
      <c r="F145" s="85">
        <f>F146</f>
        <v>1800</v>
      </c>
    </row>
    <row r="146" spans="1:6" ht="27.75" customHeight="1" x14ac:dyDescent="0.2">
      <c r="A146" s="117" t="s">
        <v>35</v>
      </c>
      <c r="B146" s="7" t="s">
        <v>179</v>
      </c>
      <c r="C146" s="8" t="s">
        <v>36</v>
      </c>
      <c r="D146" s="85">
        <v>1800</v>
      </c>
      <c r="E146" s="111">
        <f t="shared" si="25"/>
        <v>0</v>
      </c>
      <c r="F146" s="85">
        <v>1800</v>
      </c>
    </row>
    <row r="147" spans="1:6" s="22" customFormat="1" ht="27.75" customHeight="1" x14ac:dyDescent="0.2">
      <c r="A147" s="117" t="s">
        <v>54</v>
      </c>
      <c r="B147" s="33" t="s">
        <v>209</v>
      </c>
      <c r="C147" s="23"/>
      <c r="D147" s="85">
        <v>23</v>
      </c>
      <c r="E147" s="111">
        <f t="shared" si="25"/>
        <v>-5.2528700000000015</v>
      </c>
      <c r="F147" s="85">
        <f>F148</f>
        <v>17.747129999999999</v>
      </c>
    </row>
    <row r="148" spans="1:6" s="22" customFormat="1" ht="27.75" customHeight="1" x14ac:dyDescent="0.2">
      <c r="A148" s="115" t="s">
        <v>76</v>
      </c>
      <c r="B148" s="33" t="s">
        <v>209</v>
      </c>
      <c r="C148" s="36">
        <v>200</v>
      </c>
      <c r="D148" s="85">
        <v>23</v>
      </c>
      <c r="E148" s="111">
        <f t="shared" si="25"/>
        <v>-5.2528700000000015</v>
      </c>
      <c r="F148" s="85">
        <f>F149</f>
        <v>17.747129999999999</v>
      </c>
    </row>
    <row r="149" spans="1:6" s="22" customFormat="1" ht="27.75" customHeight="1" x14ac:dyDescent="0.2">
      <c r="A149" s="115" t="s">
        <v>35</v>
      </c>
      <c r="B149" s="33" t="s">
        <v>209</v>
      </c>
      <c r="C149" s="36">
        <v>240</v>
      </c>
      <c r="D149" s="85">
        <v>23</v>
      </c>
      <c r="E149" s="111">
        <v>-5.3</v>
      </c>
      <c r="F149" s="85">
        <f>'расходы по структуре. 2019 '!I205</f>
        <v>17.747129999999999</v>
      </c>
    </row>
    <row r="150" spans="1:6" ht="48" customHeight="1" x14ac:dyDescent="0.2">
      <c r="A150" s="117" t="s">
        <v>136</v>
      </c>
      <c r="B150" s="7" t="s">
        <v>180</v>
      </c>
      <c r="C150" s="8"/>
      <c r="D150" s="85">
        <f t="shared" ref="D150:F151" si="27">D151</f>
        <v>200</v>
      </c>
      <c r="E150" s="111">
        <f t="shared" si="25"/>
        <v>-3.0165100000000109</v>
      </c>
      <c r="F150" s="85">
        <f t="shared" si="27"/>
        <v>196.98348999999999</v>
      </c>
    </row>
    <row r="151" spans="1:6" ht="27.75" customHeight="1" x14ac:dyDescent="0.2">
      <c r="A151" s="117" t="s">
        <v>76</v>
      </c>
      <c r="B151" s="7" t="s">
        <v>180</v>
      </c>
      <c r="C151" s="8">
        <v>200</v>
      </c>
      <c r="D151" s="85">
        <f t="shared" si="27"/>
        <v>200</v>
      </c>
      <c r="E151" s="111">
        <f t="shared" si="25"/>
        <v>-3.0165100000000109</v>
      </c>
      <c r="F151" s="85">
        <f t="shared" si="27"/>
        <v>196.98348999999999</v>
      </c>
    </row>
    <row r="152" spans="1:6" ht="25.5" customHeight="1" x14ac:dyDescent="0.2">
      <c r="A152" s="117" t="s">
        <v>35</v>
      </c>
      <c r="B152" s="7" t="s">
        <v>180</v>
      </c>
      <c r="C152" s="8">
        <v>240</v>
      </c>
      <c r="D152" s="85">
        <v>200</v>
      </c>
      <c r="E152" s="111">
        <f t="shared" si="25"/>
        <v>-3.0165100000000109</v>
      </c>
      <c r="F152" s="85">
        <f>'расходы по структуре. 2019 '!I208</f>
        <v>196.98348999999999</v>
      </c>
    </row>
    <row r="153" spans="1:6" ht="33" customHeight="1" x14ac:dyDescent="0.2">
      <c r="A153" s="128" t="s">
        <v>127</v>
      </c>
      <c r="B153" s="7" t="s">
        <v>128</v>
      </c>
      <c r="C153" s="8" t="s">
        <v>33</v>
      </c>
      <c r="D153" s="85">
        <f>D154</f>
        <v>388.9</v>
      </c>
      <c r="E153" s="111">
        <f t="shared" si="25"/>
        <v>0</v>
      </c>
      <c r="F153" s="85">
        <f>F154</f>
        <v>388.9</v>
      </c>
    </row>
    <row r="154" spans="1:6" ht="27.75" customHeight="1" x14ac:dyDescent="0.2">
      <c r="A154" s="128" t="s">
        <v>59</v>
      </c>
      <c r="B154" s="7" t="s">
        <v>129</v>
      </c>
      <c r="C154" s="8"/>
      <c r="D154" s="85">
        <f>D155+D158</f>
        <v>388.9</v>
      </c>
      <c r="E154" s="111">
        <f t="shared" si="25"/>
        <v>0</v>
      </c>
      <c r="F154" s="85">
        <f>F155+F158</f>
        <v>388.9</v>
      </c>
    </row>
    <row r="155" spans="1:6" ht="24.75" customHeight="1" x14ac:dyDescent="0.2">
      <c r="A155" s="128" t="s">
        <v>205</v>
      </c>
      <c r="B155" s="15" t="s">
        <v>131</v>
      </c>
      <c r="C155" s="8"/>
      <c r="D155" s="85">
        <f t="shared" ref="D155:F156" si="28">D156</f>
        <v>143.9</v>
      </c>
      <c r="E155" s="111">
        <f t="shared" si="25"/>
        <v>0</v>
      </c>
      <c r="F155" s="85">
        <f t="shared" si="28"/>
        <v>143.9</v>
      </c>
    </row>
    <row r="156" spans="1:6" ht="23.25" customHeight="1" x14ac:dyDescent="0.2">
      <c r="A156" s="128" t="s">
        <v>61</v>
      </c>
      <c r="B156" s="15" t="s">
        <v>131</v>
      </c>
      <c r="C156" s="8">
        <v>600</v>
      </c>
      <c r="D156" s="85">
        <f t="shared" si="28"/>
        <v>143.9</v>
      </c>
      <c r="E156" s="111">
        <f t="shared" si="25"/>
        <v>0</v>
      </c>
      <c r="F156" s="85">
        <f t="shared" si="28"/>
        <v>143.9</v>
      </c>
    </row>
    <row r="157" spans="1:6" ht="23.25" customHeight="1" x14ac:dyDescent="0.2">
      <c r="A157" s="128" t="s">
        <v>60</v>
      </c>
      <c r="B157" s="15" t="s">
        <v>131</v>
      </c>
      <c r="C157" s="8">
        <v>630</v>
      </c>
      <c r="D157" s="85">
        <v>143.9</v>
      </c>
      <c r="E157" s="111">
        <f t="shared" si="25"/>
        <v>0</v>
      </c>
      <c r="F157" s="85">
        <v>143.9</v>
      </c>
    </row>
    <row r="158" spans="1:6" ht="22.5" customHeight="1" x14ac:dyDescent="0.2">
      <c r="A158" s="128" t="s">
        <v>54</v>
      </c>
      <c r="B158" s="7" t="s">
        <v>160</v>
      </c>
      <c r="C158" s="8"/>
      <c r="D158" s="85">
        <f t="shared" ref="D158:F159" si="29">D159</f>
        <v>245</v>
      </c>
      <c r="E158" s="111">
        <f t="shared" si="25"/>
        <v>0</v>
      </c>
      <c r="F158" s="85">
        <f t="shared" si="29"/>
        <v>245</v>
      </c>
    </row>
    <row r="159" spans="1:6" ht="25.5" customHeight="1" x14ac:dyDescent="0.2">
      <c r="A159" s="117" t="s">
        <v>76</v>
      </c>
      <c r="B159" s="7" t="s">
        <v>160</v>
      </c>
      <c r="C159" s="8" t="s">
        <v>34</v>
      </c>
      <c r="D159" s="85">
        <f t="shared" si="29"/>
        <v>245</v>
      </c>
      <c r="E159" s="111">
        <f t="shared" si="25"/>
        <v>0</v>
      </c>
      <c r="F159" s="85">
        <f t="shared" si="29"/>
        <v>245</v>
      </c>
    </row>
    <row r="160" spans="1:6" ht="24.75" customHeight="1" x14ac:dyDescent="0.2">
      <c r="A160" s="117" t="s">
        <v>35</v>
      </c>
      <c r="B160" s="7" t="s">
        <v>160</v>
      </c>
      <c r="C160" s="8" t="s">
        <v>36</v>
      </c>
      <c r="D160" s="85">
        <v>245</v>
      </c>
      <c r="E160" s="111">
        <f t="shared" si="25"/>
        <v>0</v>
      </c>
      <c r="F160" s="85">
        <v>245</v>
      </c>
    </row>
    <row r="161" spans="1:7" ht="37.5" customHeight="1" x14ac:dyDescent="0.2">
      <c r="A161" s="129" t="s">
        <v>188</v>
      </c>
      <c r="B161" s="60">
        <v>8400000000</v>
      </c>
      <c r="C161" s="61"/>
      <c r="D161" s="90">
        <f t="shared" ref="D161:F165" si="30">D162</f>
        <v>4759</v>
      </c>
      <c r="E161" s="90">
        <f t="shared" si="30"/>
        <v>139.80000000000001</v>
      </c>
      <c r="F161" s="90">
        <f t="shared" si="30"/>
        <v>4898.8</v>
      </c>
    </row>
    <row r="162" spans="1:7" ht="19.5" customHeight="1" x14ac:dyDescent="0.2">
      <c r="A162" s="117" t="s">
        <v>80</v>
      </c>
      <c r="B162" s="11">
        <v>8410000000</v>
      </c>
      <c r="C162" s="8"/>
      <c r="D162" s="85">
        <f t="shared" si="30"/>
        <v>4759</v>
      </c>
      <c r="E162" s="85">
        <f t="shared" si="30"/>
        <v>139.80000000000001</v>
      </c>
      <c r="F162" s="85">
        <f t="shared" si="30"/>
        <v>4898.8</v>
      </c>
    </row>
    <row r="163" spans="1:7" ht="24" customHeight="1" x14ac:dyDescent="0.2">
      <c r="A163" s="117" t="s">
        <v>81</v>
      </c>
      <c r="B163" s="11">
        <v>8410100000</v>
      </c>
      <c r="C163" s="23"/>
      <c r="D163" s="85">
        <f t="shared" si="30"/>
        <v>4759</v>
      </c>
      <c r="E163" s="85">
        <f t="shared" si="30"/>
        <v>139.80000000000001</v>
      </c>
      <c r="F163" s="85">
        <f t="shared" si="30"/>
        <v>4898.8</v>
      </c>
    </row>
    <row r="164" spans="1:7" ht="24.75" customHeight="1" x14ac:dyDescent="0.2">
      <c r="A164" s="117" t="s">
        <v>54</v>
      </c>
      <c r="B164" s="11">
        <v>8410199990</v>
      </c>
      <c r="C164" s="8"/>
      <c r="D164" s="85">
        <f t="shared" si="30"/>
        <v>4759</v>
      </c>
      <c r="E164" s="85">
        <f t="shared" si="30"/>
        <v>139.80000000000001</v>
      </c>
      <c r="F164" s="85">
        <f t="shared" si="30"/>
        <v>4898.8</v>
      </c>
    </row>
    <row r="165" spans="1:7" ht="24" customHeight="1" x14ac:dyDescent="0.2">
      <c r="A165" s="117" t="s">
        <v>76</v>
      </c>
      <c r="B165" s="11">
        <v>8410199990</v>
      </c>
      <c r="C165" s="8">
        <v>200</v>
      </c>
      <c r="D165" s="85">
        <f t="shared" si="30"/>
        <v>4759</v>
      </c>
      <c r="E165" s="85">
        <f t="shared" si="30"/>
        <v>139.80000000000001</v>
      </c>
      <c r="F165" s="85">
        <f t="shared" si="30"/>
        <v>4898.8</v>
      </c>
    </row>
    <row r="166" spans="1:7" ht="26.25" customHeight="1" x14ac:dyDescent="0.2">
      <c r="A166" s="117" t="s">
        <v>35</v>
      </c>
      <c r="B166" s="11">
        <v>8410199990</v>
      </c>
      <c r="C166" s="8">
        <v>240</v>
      </c>
      <c r="D166" s="85">
        <v>4759</v>
      </c>
      <c r="E166" s="86">
        <v>139.80000000000001</v>
      </c>
      <c r="F166" s="85">
        <f>D166+E166</f>
        <v>4898.8</v>
      </c>
    </row>
    <row r="167" spans="1:7" x14ac:dyDescent="0.2">
      <c r="A167" s="126" t="s">
        <v>71</v>
      </c>
      <c r="B167" s="12"/>
      <c r="C167" s="13"/>
      <c r="D167" s="94">
        <f>D8+D116+D22+D75+D104+D111+D141+D161+D37+D33</f>
        <v>35992.624999999993</v>
      </c>
      <c r="E167" s="94">
        <f>F167-D167</f>
        <v>139.83062000000791</v>
      </c>
      <c r="F167" s="176">
        <f>F8+F116+F22+F75+F104+F111+F141+F161+F37+F33</f>
        <v>36132.455620000001</v>
      </c>
    </row>
    <row r="168" spans="1:7" ht="27" customHeight="1" x14ac:dyDescent="0.2">
      <c r="A168" s="132"/>
      <c r="B168" s="4"/>
      <c r="D168" s="10"/>
      <c r="E168" s="59"/>
      <c r="F168" s="29"/>
    </row>
    <row r="169" spans="1:7" x14ac:dyDescent="0.2">
      <c r="A169" s="4"/>
      <c r="B169" s="4"/>
      <c r="D169" s="10"/>
      <c r="E169" s="10"/>
      <c r="F169" s="77"/>
    </row>
    <row r="170" spans="1:7" x14ac:dyDescent="0.2">
      <c r="A170" s="4"/>
      <c r="B170" s="4"/>
      <c r="D170" s="14"/>
      <c r="F170" s="76"/>
    </row>
    <row r="171" spans="1:7" x14ac:dyDescent="0.2">
      <c r="A171" s="4"/>
      <c r="B171" s="4"/>
      <c r="D171" s="10"/>
      <c r="E171" s="10"/>
      <c r="F171" s="10"/>
    </row>
    <row r="172" spans="1:7" ht="26.25" customHeight="1" x14ac:dyDescent="0.2">
      <c r="A172" s="4"/>
      <c r="B172" s="4"/>
      <c r="F172" s="29"/>
      <c r="G172" s="29"/>
    </row>
    <row r="173" spans="1:7" ht="26.25" customHeight="1" x14ac:dyDescent="0.2">
      <c r="A173" s="4"/>
      <c r="B173" s="4"/>
    </row>
    <row r="174" spans="1:7" ht="43.5" customHeight="1" x14ac:dyDescent="0.2">
      <c r="A174" s="4"/>
      <c r="B174" s="4"/>
      <c r="G174" s="29"/>
    </row>
    <row r="175" spans="1:7" x14ac:dyDescent="0.2">
      <c r="A175" s="4"/>
      <c r="B175" s="4"/>
    </row>
    <row r="176" spans="1:7" x14ac:dyDescent="0.2">
      <c r="A176" s="4"/>
      <c r="B176" s="4"/>
    </row>
    <row r="177" spans="1:2" x14ac:dyDescent="0.2">
      <c r="A177" s="4"/>
      <c r="B177" s="4"/>
    </row>
    <row r="178" spans="1:2" ht="30" customHeight="1" x14ac:dyDescent="0.2">
      <c r="A178" s="4"/>
      <c r="B178" s="4"/>
    </row>
    <row r="179" spans="1:2" ht="15" customHeight="1" x14ac:dyDescent="0.2">
      <c r="A179" s="4"/>
      <c r="B179" s="4"/>
    </row>
    <row r="180" spans="1:2" ht="31.5" customHeight="1" x14ac:dyDescent="0.2">
      <c r="A180" s="4"/>
      <c r="B180" s="4"/>
    </row>
    <row r="181" spans="1:2" ht="32.25" customHeight="1" x14ac:dyDescent="0.2">
      <c r="A181" s="4"/>
      <c r="B181" s="4"/>
    </row>
    <row r="182" spans="1:2" x14ac:dyDescent="0.2">
      <c r="A182" s="4"/>
      <c r="B182" s="4"/>
    </row>
  </sheetData>
  <autoFilter ref="A7:F167"/>
  <mergeCells count="4">
    <mergeCell ref="C3:D3"/>
    <mergeCell ref="E3:F3"/>
    <mergeCell ref="A4:F5"/>
    <mergeCell ref="E1:F1"/>
  </mergeCells>
  <pageMargins left="0" right="0" top="0" bottom="0" header="0" footer="0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6"/>
  <sheetViews>
    <sheetView topLeftCell="A7" zoomScaleNormal="100" workbookViewId="0">
      <selection activeCell="P69" sqref="P69"/>
    </sheetView>
  </sheetViews>
  <sheetFormatPr defaultRowHeight="11.25" x14ac:dyDescent="0.2"/>
  <cols>
    <col min="1" max="1" width="50.42578125" style="1" customWidth="1"/>
    <col min="2" max="2" width="5.42578125" style="21" customWidth="1"/>
    <col min="3" max="3" width="5.28515625" style="21" customWidth="1"/>
    <col min="4" max="4" width="10.5703125" style="3" hidden="1" customWidth="1"/>
    <col min="5" max="5" width="7.140625" style="22" hidden="1" customWidth="1"/>
    <col min="6" max="6" width="17.28515625" style="21" customWidth="1"/>
    <col min="7" max="7" width="9.42578125" style="22" bestFit="1" customWidth="1"/>
    <col min="8" max="8" width="16" style="22" customWidth="1"/>
    <col min="9" max="16384" width="9.140625" style="22"/>
  </cols>
  <sheetData>
    <row r="1" spans="1:9" ht="47.25" customHeight="1" x14ac:dyDescent="0.2">
      <c r="G1" s="177" t="s">
        <v>338</v>
      </c>
      <c r="H1" s="177"/>
    </row>
    <row r="3" spans="1:9" ht="44.25" customHeight="1" x14ac:dyDescent="0.2">
      <c r="E3" s="177"/>
      <c r="F3" s="177"/>
      <c r="G3" s="177" t="s">
        <v>201</v>
      </c>
      <c r="H3" s="177"/>
    </row>
    <row r="4" spans="1:9" ht="45" customHeight="1" x14ac:dyDescent="0.2">
      <c r="A4" s="179" t="s">
        <v>183</v>
      </c>
      <c r="B4" s="179"/>
      <c r="C4" s="179"/>
      <c r="D4" s="179"/>
      <c r="E4" s="179"/>
      <c r="F4" s="179"/>
      <c r="G4" s="179"/>
      <c r="H4" s="179"/>
    </row>
    <row r="5" spans="1:9" ht="21" customHeight="1" x14ac:dyDescent="0.2"/>
    <row r="6" spans="1:9" x14ac:dyDescent="0.2">
      <c r="H6" s="21" t="s">
        <v>88</v>
      </c>
    </row>
    <row r="7" spans="1:9" ht="81" customHeight="1" x14ac:dyDescent="0.2">
      <c r="A7" s="6" t="s">
        <v>0</v>
      </c>
      <c r="B7" s="6" t="s">
        <v>1</v>
      </c>
      <c r="C7" s="6" t="s">
        <v>2</v>
      </c>
      <c r="D7" s="33" t="s">
        <v>3</v>
      </c>
      <c r="E7" s="6" t="s">
        <v>4</v>
      </c>
      <c r="F7" s="74" t="s">
        <v>219</v>
      </c>
      <c r="G7" s="26" t="s">
        <v>190</v>
      </c>
      <c r="H7" s="74" t="s">
        <v>191</v>
      </c>
    </row>
    <row r="8" spans="1:9" ht="20.25" customHeight="1" x14ac:dyDescent="0.2">
      <c r="A8" s="120" t="s">
        <v>5</v>
      </c>
      <c r="B8" s="39">
        <v>1</v>
      </c>
      <c r="C8" s="18"/>
      <c r="D8" s="7"/>
      <c r="E8" s="18"/>
      <c r="F8" s="31">
        <f>'расходы 2019'!F8</f>
        <v>18283.274999999998</v>
      </c>
      <c r="G8" s="24">
        <f>H8-F8</f>
        <v>164.28700000000026</v>
      </c>
      <c r="H8" s="31">
        <f>'расходы 2019'!H8</f>
        <v>18447.561999999998</v>
      </c>
      <c r="I8" s="27"/>
    </row>
    <row r="9" spans="1:9" ht="22.5" customHeight="1" x14ac:dyDescent="0.2">
      <c r="A9" s="121" t="s">
        <v>6</v>
      </c>
      <c r="B9" s="49">
        <v>1</v>
      </c>
      <c r="C9" s="49">
        <v>2</v>
      </c>
      <c r="D9" s="7" t="s">
        <v>33</v>
      </c>
      <c r="E9" s="23" t="s">
        <v>33</v>
      </c>
      <c r="F9" s="69">
        <f>F10</f>
        <v>1875</v>
      </c>
      <c r="G9" s="110">
        <f t="shared" ref="G9:G72" si="0">H9-F9</f>
        <v>0</v>
      </c>
      <c r="H9" s="69">
        <f>'расходы 2019'!H9</f>
        <v>1875</v>
      </c>
    </row>
    <row r="10" spans="1:9" ht="36.75" hidden="1" customHeight="1" x14ac:dyDescent="0.2">
      <c r="A10" s="122" t="s">
        <v>95</v>
      </c>
      <c r="B10" s="49">
        <v>1</v>
      </c>
      <c r="C10" s="49">
        <v>2</v>
      </c>
      <c r="D10" s="7" t="s">
        <v>92</v>
      </c>
      <c r="E10" s="23" t="s">
        <v>33</v>
      </c>
      <c r="F10" s="69">
        <f>F11</f>
        <v>1875</v>
      </c>
      <c r="G10" s="110">
        <f t="shared" si="0"/>
        <v>-1875</v>
      </c>
      <c r="H10" s="69"/>
    </row>
    <row r="11" spans="1:9" ht="35.25" hidden="1" customHeight="1" x14ac:dyDescent="0.2">
      <c r="A11" s="122" t="s">
        <v>72</v>
      </c>
      <c r="B11" s="49">
        <v>1</v>
      </c>
      <c r="C11" s="49">
        <v>2</v>
      </c>
      <c r="D11" s="7" t="s">
        <v>93</v>
      </c>
      <c r="E11" s="23"/>
      <c r="F11" s="69">
        <f>+F12</f>
        <v>1875</v>
      </c>
      <c r="G11" s="110">
        <f t="shared" si="0"/>
        <v>-1875</v>
      </c>
      <c r="H11" s="69"/>
    </row>
    <row r="12" spans="1:9" ht="18.75" hidden="1" customHeight="1" x14ac:dyDescent="0.2">
      <c r="A12" s="122" t="s">
        <v>51</v>
      </c>
      <c r="B12" s="49">
        <v>1</v>
      </c>
      <c r="C12" s="49">
        <v>2</v>
      </c>
      <c r="D12" s="7" t="s">
        <v>94</v>
      </c>
      <c r="E12" s="23" t="s">
        <v>33</v>
      </c>
      <c r="F12" s="69">
        <f>F13</f>
        <v>1875</v>
      </c>
      <c r="G12" s="110">
        <f t="shared" si="0"/>
        <v>-1875</v>
      </c>
      <c r="H12" s="69"/>
    </row>
    <row r="13" spans="1:9" ht="47.25" hidden="1" customHeight="1" x14ac:dyDescent="0.2">
      <c r="A13" s="123" t="s">
        <v>37</v>
      </c>
      <c r="B13" s="49">
        <v>1</v>
      </c>
      <c r="C13" s="49">
        <v>2</v>
      </c>
      <c r="D13" s="7" t="s">
        <v>94</v>
      </c>
      <c r="E13" s="23" t="s">
        <v>38</v>
      </c>
      <c r="F13" s="69">
        <f>F14</f>
        <v>1875</v>
      </c>
      <c r="G13" s="110">
        <f t="shared" si="0"/>
        <v>-1875</v>
      </c>
      <c r="H13" s="69"/>
    </row>
    <row r="14" spans="1:9" ht="25.5" hidden="1" customHeight="1" x14ac:dyDescent="0.2">
      <c r="A14" s="123" t="s">
        <v>41</v>
      </c>
      <c r="B14" s="49">
        <v>1</v>
      </c>
      <c r="C14" s="49">
        <v>2</v>
      </c>
      <c r="D14" s="7" t="s">
        <v>94</v>
      </c>
      <c r="E14" s="23" t="s">
        <v>42</v>
      </c>
      <c r="F14" s="69">
        <v>1875</v>
      </c>
      <c r="G14" s="110">
        <f t="shared" si="0"/>
        <v>-1875</v>
      </c>
      <c r="H14" s="69"/>
    </row>
    <row r="15" spans="1:9" ht="38.25" customHeight="1" x14ac:dyDescent="0.2">
      <c r="A15" s="123" t="s">
        <v>7</v>
      </c>
      <c r="B15" s="49">
        <v>1</v>
      </c>
      <c r="C15" s="49">
        <v>4</v>
      </c>
      <c r="D15" s="7"/>
      <c r="E15" s="23"/>
      <c r="F15" s="20">
        <f>'расходы 2019'!F15</f>
        <v>10423.209999999999</v>
      </c>
      <c r="G15" s="110">
        <f t="shared" si="0"/>
        <v>2.0000000004074536E-3</v>
      </c>
      <c r="H15" s="20">
        <f>'расходы 2019'!H15</f>
        <v>10423.212</v>
      </c>
    </row>
    <row r="16" spans="1:9" ht="33.75" hidden="1" customHeight="1" x14ac:dyDescent="0.2">
      <c r="A16" s="122" t="s">
        <v>95</v>
      </c>
      <c r="B16" s="49">
        <v>1</v>
      </c>
      <c r="C16" s="49">
        <v>4</v>
      </c>
      <c r="D16" s="7" t="s">
        <v>92</v>
      </c>
      <c r="E16" s="23" t="s">
        <v>33</v>
      </c>
      <c r="F16" s="69">
        <f>F17</f>
        <v>10441</v>
      </c>
      <c r="G16" s="110">
        <f t="shared" si="0"/>
        <v>-10441</v>
      </c>
      <c r="H16" s="69"/>
    </row>
    <row r="17" spans="1:8" ht="33.75" hidden="1" customHeight="1" x14ac:dyDescent="0.2">
      <c r="A17" s="122" t="s">
        <v>73</v>
      </c>
      <c r="B17" s="49">
        <v>1</v>
      </c>
      <c r="C17" s="49">
        <v>4</v>
      </c>
      <c r="D17" s="7" t="s">
        <v>93</v>
      </c>
      <c r="E17" s="23"/>
      <c r="F17" s="69">
        <f t="shared" ref="F17:F19" si="1">F18</f>
        <v>10441</v>
      </c>
      <c r="G17" s="110">
        <f t="shared" si="0"/>
        <v>-10441</v>
      </c>
      <c r="H17" s="69"/>
    </row>
    <row r="18" spans="1:8" ht="11.25" hidden="1" customHeight="1" x14ac:dyDescent="0.2">
      <c r="A18" s="122" t="s">
        <v>25</v>
      </c>
      <c r="B18" s="49">
        <v>1</v>
      </c>
      <c r="C18" s="49">
        <v>4</v>
      </c>
      <c r="D18" s="7" t="s">
        <v>96</v>
      </c>
      <c r="E18" s="23" t="s">
        <v>33</v>
      </c>
      <c r="F18" s="69">
        <f t="shared" si="1"/>
        <v>10441</v>
      </c>
      <c r="G18" s="110">
        <f t="shared" si="0"/>
        <v>-10441</v>
      </c>
      <c r="H18" s="69"/>
    </row>
    <row r="19" spans="1:8" ht="45" hidden="1" customHeight="1" x14ac:dyDescent="0.2">
      <c r="A19" s="123" t="s">
        <v>37</v>
      </c>
      <c r="B19" s="49">
        <v>1</v>
      </c>
      <c r="C19" s="49">
        <v>4</v>
      </c>
      <c r="D19" s="7" t="s">
        <v>96</v>
      </c>
      <c r="E19" s="23" t="s">
        <v>38</v>
      </c>
      <c r="F19" s="69">
        <f t="shared" si="1"/>
        <v>10441</v>
      </c>
      <c r="G19" s="110">
        <f t="shared" si="0"/>
        <v>-10441</v>
      </c>
      <c r="H19" s="69"/>
    </row>
    <row r="20" spans="1:8" ht="22.5" hidden="1" x14ac:dyDescent="0.2">
      <c r="A20" s="123" t="s">
        <v>41</v>
      </c>
      <c r="B20" s="49">
        <v>1</v>
      </c>
      <c r="C20" s="49">
        <v>4</v>
      </c>
      <c r="D20" s="7" t="s">
        <v>96</v>
      </c>
      <c r="E20" s="23" t="s">
        <v>42</v>
      </c>
      <c r="F20" s="69">
        <v>10441</v>
      </c>
      <c r="G20" s="110">
        <f t="shared" si="0"/>
        <v>-10441</v>
      </c>
      <c r="H20" s="69"/>
    </row>
    <row r="21" spans="1:8" ht="38.25" customHeight="1" x14ac:dyDescent="0.2">
      <c r="A21" s="123" t="s">
        <v>63</v>
      </c>
      <c r="B21" s="49">
        <v>1</v>
      </c>
      <c r="C21" s="49">
        <v>6</v>
      </c>
      <c r="D21" s="7"/>
      <c r="E21" s="23"/>
      <c r="F21" s="69">
        <f>'расходы 2019'!F21</f>
        <v>20.900000000000002</v>
      </c>
      <c r="G21" s="110">
        <f t="shared" si="0"/>
        <v>0</v>
      </c>
      <c r="H21" s="69">
        <f>'расходы 2019'!H21</f>
        <v>20.900000000000002</v>
      </c>
    </row>
    <row r="22" spans="1:8" ht="38.25" hidden="1" customHeight="1" x14ac:dyDescent="0.2">
      <c r="A22" s="122" t="s">
        <v>95</v>
      </c>
      <c r="B22" s="49">
        <v>1</v>
      </c>
      <c r="C22" s="49">
        <v>6</v>
      </c>
      <c r="D22" s="7" t="s">
        <v>92</v>
      </c>
      <c r="E22" s="23"/>
      <c r="F22" s="69">
        <f>F23</f>
        <v>0.6</v>
      </c>
      <c r="G22" s="110">
        <f t="shared" si="0"/>
        <v>-0.6</v>
      </c>
      <c r="H22" s="69"/>
    </row>
    <row r="23" spans="1:8" ht="38.25" hidden="1" customHeight="1" x14ac:dyDescent="0.2">
      <c r="A23" s="122" t="s">
        <v>73</v>
      </c>
      <c r="B23" s="49">
        <v>1</v>
      </c>
      <c r="C23" s="49">
        <v>6</v>
      </c>
      <c r="D23" s="7" t="s">
        <v>93</v>
      </c>
      <c r="E23" s="23"/>
      <c r="F23" s="69">
        <f>F24</f>
        <v>0.6</v>
      </c>
      <c r="G23" s="110">
        <f t="shared" si="0"/>
        <v>-0.6</v>
      </c>
      <c r="H23" s="69"/>
    </row>
    <row r="24" spans="1:8" ht="50.25" hidden="1" customHeight="1" x14ac:dyDescent="0.2">
      <c r="A24" s="123" t="s">
        <v>62</v>
      </c>
      <c r="B24" s="49">
        <v>1</v>
      </c>
      <c r="C24" s="49">
        <v>6</v>
      </c>
      <c r="D24" s="7" t="s">
        <v>97</v>
      </c>
      <c r="E24" s="23"/>
      <c r="F24" s="69">
        <f>F25</f>
        <v>0.6</v>
      </c>
      <c r="G24" s="110">
        <f t="shared" si="0"/>
        <v>-0.6</v>
      </c>
      <c r="H24" s="69"/>
    </row>
    <row r="25" spans="1:8" ht="15" hidden="1" customHeight="1" x14ac:dyDescent="0.2">
      <c r="A25" s="123" t="s">
        <v>49</v>
      </c>
      <c r="B25" s="49"/>
      <c r="C25" s="49"/>
      <c r="D25" s="7" t="s">
        <v>97</v>
      </c>
      <c r="E25" s="23">
        <v>500</v>
      </c>
      <c r="F25" s="69">
        <f>F26</f>
        <v>0.6</v>
      </c>
      <c r="G25" s="110">
        <f t="shared" si="0"/>
        <v>-0.6</v>
      </c>
      <c r="H25" s="69"/>
    </row>
    <row r="26" spans="1:8" ht="15.75" hidden="1" customHeight="1" x14ac:dyDescent="0.2">
      <c r="A26" s="123" t="s">
        <v>32</v>
      </c>
      <c r="B26" s="49">
        <v>1</v>
      </c>
      <c r="C26" s="49">
        <v>6</v>
      </c>
      <c r="D26" s="7" t="s">
        <v>97</v>
      </c>
      <c r="E26" s="23">
        <v>540</v>
      </c>
      <c r="F26" s="69">
        <v>0.6</v>
      </c>
      <c r="G26" s="110">
        <f t="shared" si="0"/>
        <v>-0.6</v>
      </c>
      <c r="H26" s="69"/>
    </row>
    <row r="27" spans="1:8" ht="18" hidden="1" customHeight="1" x14ac:dyDescent="0.2">
      <c r="A27" s="122" t="s">
        <v>50</v>
      </c>
      <c r="B27" s="49">
        <v>1</v>
      </c>
      <c r="C27" s="49">
        <v>6</v>
      </c>
      <c r="D27" s="7" t="s">
        <v>91</v>
      </c>
      <c r="E27" s="23"/>
      <c r="F27" s="69">
        <f>F28</f>
        <v>20.3</v>
      </c>
      <c r="G27" s="110">
        <f t="shared" si="0"/>
        <v>-20.3</v>
      </c>
      <c r="H27" s="69"/>
    </row>
    <row r="28" spans="1:8" ht="24" hidden="1" customHeight="1" x14ac:dyDescent="0.2">
      <c r="A28" s="122" t="s">
        <v>177</v>
      </c>
      <c r="B28" s="49">
        <v>1</v>
      </c>
      <c r="C28" s="49">
        <v>6</v>
      </c>
      <c r="D28" s="7" t="s">
        <v>98</v>
      </c>
      <c r="E28" s="23"/>
      <c r="F28" s="69">
        <f>F29</f>
        <v>20.3</v>
      </c>
      <c r="G28" s="110">
        <f t="shared" si="0"/>
        <v>-20.3</v>
      </c>
      <c r="H28" s="69"/>
    </row>
    <row r="29" spans="1:8" ht="45" hidden="1" customHeight="1" x14ac:dyDescent="0.2">
      <c r="A29" s="123" t="s">
        <v>62</v>
      </c>
      <c r="B29" s="49">
        <v>1</v>
      </c>
      <c r="C29" s="49">
        <v>6</v>
      </c>
      <c r="D29" s="7" t="s">
        <v>99</v>
      </c>
      <c r="E29" s="23"/>
      <c r="F29" s="69">
        <f t="shared" ref="F29:F30" si="2">F30</f>
        <v>20.3</v>
      </c>
      <c r="G29" s="110">
        <f t="shared" si="0"/>
        <v>-20.3</v>
      </c>
      <c r="H29" s="69"/>
    </row>
    <row r="30" spans="1:8" ht="11.25" hidden="1" customHeight="1" x14ac:dyDescent="0.2">
      <c r="A30" s="123" t="s">
        <v>49</v>
      </c>
      <c r="B30" s="49">
        <v>1</v>
      </c>
      <c r="C30" s="49">
        <v>6</v>
      </c>
      <c r="D30" s="7" t="s">
        <v>99</v>
      </c>
      <c r="E30" s="23">
        <v>500</v>
      </c>
      <c r="F30" s="69">
        <f t="shared" si="2"/>
        <v>20.3</v>
      </c>
      <c r="G30" s="110">
        <f t="shared" si="0"/>
        <v>-20.3</v>
      </c>
      <c r="H30" s="69"/>
    </row>
    <row r="31" spans="1:8" ht="11.25" hidden="1" customHeight="1" x14ac:dyDescent="0.2">
      <c r="A31" s="123" t="s">
        <v>32</v>
      </c>
      <c r="B31" s="49">
        <v>1</v>
      </c>
      <c r="C31" s="49">
        <v>6</v>
      </c>
      <c r="D31" s="7" t="s">
        <v>99</v>
      </c>
      <c r="E31" s="23">
        <v>540</v>
      </c>
      <c r="F31" s="69">
        <v>20.3</v>
      </c>
      <c r="G31" s="110">
        <f t="shared" si="0"/>
        <v>-20.3</v>
      </c>
      <c r="H31" s="69"/>
    </row>
    <row r="32" spans="1:8" ht="11.25" customHeight="1" x14ac:dyDescent="0.2">
      <c r="A32" s="121" t="s">
        <v>8</v>
      </c>
      <c r="B32" s="49">
        <v>1</v>
      </c>
      <c r="C32" s="49">
        <v>11</v>
      </c>
      <c r="D32" s="7"/>
      <c r="E32" s="23" t="s">
        <v>33</v>
      </c>
      <c r="F32" s="69">
        <f>'расходы 2019'!F32</f>
        <v>50</v>
      </c>
      <c r="G32" s="110">
        <f t="shared" si="0"/>
        <v>0</v>
      </c>
      <c r="H32" s="69">
        <f>'расходы 2019'!H32</f>
        <v>50</v>
      </c>
    </row>
    <row r="33" spans="1:8" ht="12.75" hidden="1" customHeight="1" x14ac:dyDescent="0.2">
      <c r="A33" s="122" t="s">
        <v>50</v>
      </c>
      <c r="B33" s="49">
        <v>1</v>
      </c>
      <c r="C33" s="49">
        <v>11</v>
      </c>
      <c r="D33" s="7" t="s">
        <v>91</v>
      </c>
      <c r="E33" s="23" t="s">
        <v>33</v>
      </c>
      <c r="F33" s="69">
        <f t="shared" ref="F33:F36" si="3">F34</f>
        <v>50</v>
      </c>
      <c r="G33" s="110">
        <f t="shared" si="0"/>
        <v>-50</v>
      </c>
      <c r="H33" s="69"/>
    </row>
    <row r="34" spans="1:8" ht="26.25" hidden="1" customHeight="1" x14ac:dyDescent="0.2">
      <c r="A34" s="122" t="s">
        <v>74</v>
      </c>
      <c r="B34" s="49">
        <v>1</v>
      </c>
      <c r="C34" s="49">
        <v>11</v>
      </c>
      <c r="D34" s="7" t="s">
        <v>100</v>
      </c>
      <c r="E34" s="23" t="s">
        <v>33</v>
      </c>
      <c r="F34" s="69">
        <f>F35</f>
        <v>50</v>
      </c>
      <c r="G34" s="110">
        <f t="shared" si="0"/>
        <v>-50</v>
      </c>
      <c r="H34" s="69"/>
    </row>
    <row r="35" spans="1:8" ht="12" hidden="1" customHeight="1" x14ac:dyDescent="0.2">
      <c r="A35" s="122" t="s">
        <v>90</v>
      </c>
      <c r="B35" s="49">
        <v>1</v>
      </c>
      <c r="C35" s="49">
        <v>11</v>
      </c>
      <c r="D35" s="7" t="s">
        <v>101</v>
      </c>
      <c r="E35" s="23"/>
      <c r="F35" s="69">
        <f t="shared" si="3"/>
        <v>50</v>
      </c>
      <c r="G35" s="110">
        <f t="shared" si="0"/>
        <v>-50</v>
      </c>
      <c r="H35" s="69"/>
    </row>
    <row r="36" spans="1:8" ht="11.25" hidden="1" customHeight="1" x14ac:dyDescent="0.2">
      <c r="A36" s="123" t="s">
        <v>43</v>
      </c>
      <c r="B36" s="49">
        <v>1</v>
      </c>
      <c r="C36" s="49">
        <v>11</v>
      </c>
      <c r="D36" s="7" t="s">
        <v>101</v>
      </c>
      <c r="E36" s="23" t="s">
        <v>44</v>
      </c>
      <c r="F36" s="69">
        <f t="shared" si="3"/>
        <v>50</v>
      </c>
      <c r="G36" s="110">
        <f t="shared" si="0"/>
        <v>-50</v>
      </c>
      <c r="H36" s="69"/>
    </row>
    <row r="37" spans="1:8" hidden="1" x14ac:dyDescent="0.2">
      <c r="A37" s="123" t="s">
        <v>28</v>
      </c>
      <c r="B37" s="49">
        <v>1</v>
      </c>
      <c r="C37" s="49">
        <v>11</v>
      </c>
      <c r="D37" s="7" t="s">
        <v>101</v>
      </c>
      <c r="E37" s="23" t="s">
        <v>22</v>
      </c>
      <c r="F37" s="69">
        <v>50</v>
      </c>
      <c r="G37" s="110">
        <f t="shared" si="0"/>
        <v>-50</v>
      </c>
      <c r="H37" s="69"/>
    </row>
    <row r="38" spans="1:8" ht="11.25" customHeight="1" x14ac:dyDescent="0.2">
      <c r="A38" s="121" t="s">
        <v>9</v>
      </c>
      <c r="B38" s="49">
        <v>1</v>
      </c>
      <c r="C38" s="49">
        <v>13</v>
      </c>
      <c r="D38" s="7" t="s">
        <v>33</v>
      </c>
      <c r="E38" s="23" t="s">
        <v>33</v>
      </c>
      <c r="F38" s="20">
        <f>'расходы 2019'!F38</f>
        <v>5914.165</v>
      </c>
      <c r="G38" s="110">
        <f t="shared" si="0"/>
        <v>164.28499999999985</v>
      </c>
      <c r="H38" s="20">
        <f>'расходы 2019'!H38</f>
        <v>6078.45</v>
      </c>
    </row>
    <row r="39" spans="1:8" ht="22.5" hidden="1" customHeight="1" x14ac:dyDescent="0.2">
      <c r="A39" s="122" t="s">
        <v>95</v>
      </c>
      <c r="B39" s="49">
        <v>1</v>
      </c>
      <c r="C39" s="49">
        <v>13</v>
      </c>
      <c r="D39" s="7" t="s">
        <v>92</v>
      </c>
      <c r="E39" s="23" t="s">
        <v>33</v>
      </c>
      <c r="F39" s="69">
        <f>F40</f>
        <v>4915.6899999999996</v>
      </c>
      <c r="G39" s="110">
        <f t="shared" si="0"/>
        <v>0</v>
      </c>
      <c r="H39" s="69">
        <f>H40</f>
        <v>4915.6899999999996</v>
      </c>
    </row>
    <row r="40" spans="1:8" ht="35.25" hidden="1" customHeight="1" x14ac:dyDescent="0.2">
      <c r="A40" s="122" t="s">
        <v>72</v>
      </c>
      <c r="B40" s="49">
        <v>1</v>
      </c>
      <c r="C40" s="49">
        <v>2</v>
      </c>
      <c r="D40" s="7" t="s">
        <v>93</v>
      </c>
      <c r="E40" s="23" t="s">
        <v>33</v>
      </c>
      <c r="F40" s="69">
        <f>F41+F48</f>
        <v>4915.6899999999996</v>
      </c>
      <c r="G40" s="110">
        <f t="shared" si="0"/>
        <v>0</v>
      </c>
      <c r="H40" s="69">
        <f>H41+H48</f>
        <v>4915.6899999999996</v>
      </c>
    </row>
    <row r="41" spans="1:8" ht="25.5" hidden="1" customHeight="1" x14ac:dyDescent="0.2">
      <c r="A41" s="122" t="s">
        <v>54</v>
      </c>
      <c r="B41" s="49">
        <v>1</v>
      </c>
      <c r="C41" s="49">
        <v>13</v>
      </c>
      <c r="D41" s="7" t="s">
        <v>103</v>
      </c>
      <c r="E41" s="23"/>
      <c r="F41" s="69">
        <f>F44+F42+F46</f>
        <v>4868.29</v>
      </c>
      <c r="G41" s="110">
        <f t="shared" si="0"/>
        <v>0</v>
      </c>
      <c r="H41" s="69">
        <f>H44+H42+H46</f>
        <v>4868.29</v>
      </c>
    </row>
    <row r="42" spans="1:8" ht="47.25" hidden="1" customHeight="1" x14ac:dyDescent="0.2">
      <c r="A42" s="123" t="s">
        <v>37</v>
      </c>
      <c r="B42" s="49">
        <v>1</v>
      </c>
      <c r="C42" s="49">
        <v>13</v>
      </c>
      <c r="D42" s="7" t="s">
        <v>103</v>
      </c>
      <c r="E42" s="23" t="s">
        <v>38</v>
      </c>
      <c r="F42" s="69">
        <f>F43</f>
        <v>4688</v>
      </c>
      <c r="G42" s="110">
        <f t="shared" si="0"/>
        <v>0</v>
      </c>
      <c r="H42" s="69">
        <f>H43</f>
        <v>4688</v>
      </c>
    </row>
    <row r="43" spans="1:8" ht="14.25" hidden="1" customHeight="1" x14ac:dyDescent="0.2">
      <c r="A43" s="123" t="s">
        <v>39</v>
      </c>
      <c r="B43" s="49">
        <v>1</v>
      </c>
      <c r="C43" s="49">
        <v>13</v>
      </c>
      <c r="D43" s="7" t="s">
        <v>103</v>
      </c>
      <c r="E43" s="23" t="s">
        <v>40</v>
      </c>
      <c r="F43" s="69">
        <v>4688</v>
      </c>
      <c r="G43" s="110">
        <f t="shared" si="0"/>
        <v>0</v>
      </c>
      <c r="H43" s="69">
        <v>4688</v>
      </c>
    </row>
    <row r="44" spans="1:8" ht="22.5" hidden="1" customHeight="1" x14ac:dyDescent="0.2">
      <c r="A44" s="123" t="s">
        <v>76</v>
      </c>
      <c r="B44" s="49">
        <v>1</v>
      </c>
      <c r="C44" s="49">
        <v>13</v>
      </c>
      <c r="D44" s="7" t="s">
        <v>103</v>
      </c>
      <c r="E44" s="23" t="s">
        <v>34</v>
      </c>
      <c r="F44" s="69">
        <f>F45</f>
        <v>123.69</v>
      </c>
      <c r="G44" s="110">
        <f t="shared" si="0"/>
        <v>0</v>
      </c>
      <c r="H44" s="69">
        <f>H45</f>
        <v>123.69</v>
      </c>
    </row>
    <row r="45" spans="1:8" ht="22.5" hidden="1" x14ac:dyDescent="0.2">
      <c r="A45" s="123" t="s">
        <v>35</v>
      </c>
      <c r="B45" s="49">
        <v>1</v>
      </c>
      <c r="C45" s="49">
        <v>13</v>
      </c>
      <c r="D45" s="7" t="s">
        <v>103</v>
      </c>
      <c r="E45" s="23" t="s">
        <v>36</v>
      </c>
      <c r="F45" s="69">
        <v>123.69</v>
      </c>
      <c r="G45" s="110">
        <f t="shared" si="0"/>
        <v>0</v>
      </c>
      <c r="H45" s="69">
        <v>123.69</v>
      </c>
    </row>
    <row r="46" spans="1:8" hidden="1" x14ac:dyDescent="0.2">
      <c r="A46" s="123" t="s">
        <v>43</v>
      </c>
      <c r="B46" s="49">
        <v>1</v>
      </c>
      <c r="C46" s="49">
        <v>13</v>
      </c>
      <c r="D46" s="7" t="s">
        <v>103</v>
      </c>
      <c r="E46" s="23" t="s">
        <v>44</v>
      </c>
      <c r="F46" s="69">
        <f>F47</f>
        <v>56.6</v>
      </c>
      <c r="G46" s="110">
        <f t="shared" si="0"/>
        <v>0</v>
      </c>
      <c r="H46" s="69">
        <f>H47</f>
        <v>56.6</v>
      </c>
    </row>
    <row r="47" spans="1:8" hidden="1" x14ac:dyDescent="0.2">
      <c r="A47" s="123" t="s">
        <v>45</v>
      </c>
      <c r="B47" s="49">
        <v>1</v>
      </c>
      <c r="C47" s="49">
        <v>13</v>
      </c>
      <c r="D47" s="7" t="s">
        <v>103</v>
      </c>
      <c r="E47" s="23" t="s">
        <v>46</v>
      </c>
      <c r="F47" s="69">
        <v>56.6</v>
      </c>
      <c r="G47" s="110">
        <f t="shared" si="0"/>
        <v>0</v>
      </c>
      <c r="H47" s="69">
        <v>56.6</v>
      </c>
    </row>
    <row r="48" spans="1:8" hidden="1" x14ac:dyDescent="0.2">
      <c r="A48" s="124" t="s">
        <v>53</v>
      </c>
      <c r="B48" s="49">
        <v>1</v>
      </c>
      <c r="C48" s="49">
        <v>13</v>
      </c>
      <c r="D48" s="7" t="s">
        <v>102</v>
      </c>
      <c r="E48" s="23"/>
      <c r="F48" s="69">
        <f>F49</f>
        <v>47.4</v>
      </c>
      <c r="G48" s="110">
        <f t="shared" si="0"/>
        <v>0</v>
      </c>
      <c r="H48" s="69">
        <f>H49</f>
        <v>47.4</v>
      </c>
    </row>
    <row r="49" spans="1:8" hidden="1" x14ac:dyDescent="0.2">
      <c r="A49" s="123" t="s">
        <v>43</v>
      </c>
      <c r="B49" s="49">
        <v>1</v>
      </c>
      <c r="C49" s="49">
        <v>13</v>
      </c>
      <c r="D49" s="7" t="s">
        <v>102</v>
      </c>
      <c r="E49" s="23" t="s">
        <v>44</v>
      </c>
      <c r="F49" s="69">
        <f>F50</f>
        <v>47.4</v>
      </c>
      <c r="G49" s="110">
        <f t="shared" si="0"/>
        <v>0</v>
      </c>
      <c r="H49" s="69">
        <f>H50</f>
        <v>47.4</v>
      </c>
    </row>
    <row r="50" spans="1:8" hidden="1" x14ac:dyDescent="0.2">
      <c r="A50" s="123" t="s">
        <v>45</v>
      </c>
      <c r="B50" s="49">
        <v>1</v>
      </c>
      <c r="C50" s="49">
        <v>13</v>
      </c>
      <c r="D50" s="7" t="s">
        <v>102</v>
      </c>
      <c r="E50" s="23" t="s">
        <v>46</v>
      </c>
      <c r="F50" s="69">
        <v>47.4</v>
      </c>
      <c r="G50" s="110">
        <f t="shared" si="0"/>
        <v>0</v>
      </c>
      <c r="H50" s="69">
        <v>47.4</v>
      </c>
    </row>
    <row r="51" spans="1:8" ht="29.25" hidden="1" customHeight="1" x14ac:dyDescent="0.2">
      <c r="A51" s="123" t="s">
        <v>105</v>
      </c>
      <c r="B51" s="49">
        <v>1</v>
      </c>
      <c r="C51" s="49">
        <v>13</v>
      </c>
      <c r="D51" s="7" t="s">
        <v>104</v>
      </c>
      <c r="E51" s="23"/>
      <c r="F51" s="69">
        <f>F52</f>
        <v>928.7</v>
      </c>
      <c r="G51" s="110">
        <f t="shared" si="0"/>
        <v>0</v>
      </c>
      <c r="H51" s="69">
        <f>H52</f>
        <v>928.7</v>
      </c>
    </row>
    <row r="52" spans="1:8" ht="35.25" hidden="1" customHeight="1" x14ac:dyDescent="0.2">
      <c r="A52" s="123" t="s">
        <v>75</v>
      </c>
      <c r="B52" s="49">
        <v>1</v>
      </c>
      <c r="C52" s="49">
        <v>13</v>
      </c>
      <c r="D52" s="7" t="s">
        <v>106</v>
      </c>
      <c r="E52" s="23"/>
      <c r="F52" s="69">
        <f>F53</f>
        <v>928.7</v>
      </c>
      <c r="G52" s="110">
        <f t="shared" si="0"/>
        <v>0</v>
      </c>
      <c r="H52" s="69">
        <f>H53</f>
        <v>928.7</v>
      </c>
    </row>
    <row r="53" spans="1:8" ht="23.25" hidden="1" customHeight="1" x14ac:dyDescent="0.2">
      <c r="A53" s="123" t="s">
        <v>54</v>
      </c>
      <c r="B53" s="49">
        <v>1</v>
      </c>
      <c r="C53" s="49">
        <v>13</v>
      </c>
      <c r="D53" s="7" t="s">
        <v>107</v>
      </c>
      <c r="E53" s="23"/>
      <c r="F53" s="69">
        <f>F54+F56</f>
        <v>928.7</v>
      </c>
      <c r="G53" s="110">
        <f t="shared" si="0"/>
        <v>0</v>
      </c>
      <c r="H53" s="69">
        <f>H54+H56</f>
        <v>928.7</v>
      </c>
    </row>
    <row r="54" spans="1:8" ht="22.5" hidden="1" x14ac:dyDescent="0.2">
      <c r="A54" s="123" t="s">
        <v>76</v>
      </c>
      <c r="B54" s="49">
        <v>1</v>
      </c>
      <c r="C54" s="49">
        <v>13</v>
      </c>
      <c r="D54" s="7" t="s">
        <v>107</v>
      </c>
      <c r="E54" s="23" t="s">
        <v>34</v>
      </c>
      <c r="F54" s="69">
        <f>F55</f>
        <v>900.7</v>
      </c>
      <c r="G54" s="110">
        <f t="shared" si="0"/>
        <v>0</v>
      </c>
      <c r="H54" s="69">
        <f>H55</f>
        <v>900.7</v>
      </c>
    </row>
    <row r="55" spans="1:8" ht="22.5" hidden="1" x14ac:dyDescent="0.2">
      <c r="A55" s="123" t="s">
        <v>35</v>
      </c>
      <c r="B55" s="49">
        <v>1</v>
      </c>
      <c r="C55" s="49">
        <v>13</v>
      </c>
      <c r="D55" s="7" t="s">
        <v>107</v>
      </c>
      <c r="E55" s="23" t="s">
        <v>36</v>
      </c>
      <c r="F55" s="69">
        <v>900.7</v>
      </c>
      <c r="G55" s="110">
        <f t="shared" si="0"/>
        <v>0</v>
      </c>
      <c r="H55" s="69">
        <v>900.7</v>
      </c>
    </row>
    <row r="56" spans="1:8" hidden="1" x14ac:dyDescent="0.2">
      <c r="A56" s="123" t="s">
        <v>43</v>
      </c>
      <c r="B56" s="49">
        <v>1</v>
      </c>
      <c r="C56" s="49">
        <v>13</v>
      </c>
      <c r="D56" s="7" t="s">
        <v>107</v>
      </c>
      <c r="E56" s="23" t="s">
        <v>44</v>
      </c>
      <c r="F56" s="69">
        <f>F57</f>
        <v>28</v>
      </c>
      <c r="G56" s="110">
        <f t="shared" si="0"/>
        <v>0</v>
      </c>
      <c r="H56" s="69">
        <f>H57</f>
        <v>28</v>
      </c>
    </row>
    <row r="57" spans="1:8" hidden="1" x14ac:dyDescent="0.2">
      <c r="A57" s="123" t="s">
        <v>45</v>
      </c>
      <c r="B57" s="49">
        <v>1</v>
      </c>
      <c r="C57" s="49">
        <v>13</v>
      </c>
      <c r="D57" s="7" t="s">
        <v>107</v>
      </c>
      <c r="E57" s="23" t="s">
        <v>46</v>
      </c>
      <c r="F57" s="69">
        <v>28</v>
      </c>
      <c r="G57" s="110">
        <f t="shared" si="0"/>
        <v>0</v>
      </c>
      <c r="H57" s="69">
        <v>28</v>
      </c>
    </row>
    <row r="58" spans="1:8" ht="36.75" hidden="1" customHeight="1" x14ac:dyDescent="0.2">
      <c r="A58" s="123" t="s">
        <v>187</v>
      </c>
      <c r="B58" s="49">
        <v>1</v>
      </c>
      <c r="C58" s="49">
        <v>13</v>
      </c>
      <c r="D58" s="7" t="s">
        <v>108</v>
      </c>
      <c r="E58" s="23"/>
      <c r="F58" s="69">
        <f>F59+F64</f>
        <v>2</v>
      </c>
      <c r="G58" s="110">
        <f t="shared" si="0"/>
        <v>0</v>
      </c>
      <c r="H58" s="69">
        <f>H59+H64</f>
        <v>2</v>
      </c>
    </row>
    <row r="59" spans="1:8" ht="30" hidden="1" customHeight="1" x14ac:dyDescent="0.2">
      <c r="A59" s="123" t="s">
        <v>162</v>
      </c>
      <c r="B59" s="49">
        <v>1</v>
      </c>
      <c r="C59" s="49">
        <v>13</v>
      </c>
      <c r="D59" s="7" t="s">
        <v>164</v>
      </c>
      <c r="E59" s="23"/>
      <c r="F59" s="69">
        <f>F60</f>
        <v>1</v>
      </c>
      <c r="G59" s="110">
        <f t="shared" si="0"/>
        <v>0</v>
      </c>
      <c r="H59" s="69">
        <f>H60</f>
        <v>1</v>
      </c>
    </row>
    <row r="60" spans="1:8" ht="36.75" hidden="1" customHeight="1" x14ac:dyDescent="0.2">
      <c r="A60" s="123" t="s">
        <v>163</v>
      </c>
      <c r="B60" s="49">
        <v>1</v>
      </c>
      <c r="C60" s="49">
        <v>13</v>
      </c>
      <c r="D60" s="7" t="s">
        <v>165</v>
      </c>
      <c r="E60" s="23"/>
      <c r="F60" s="69">
        <f>F61</f>
        <v>1</v>
      </c>
      <c r="G60" s="110">
        <f t="shared" si="0"/>
        <v>0</v>
      </c>
      <c r="H60" s="69">
        <f>H61</f>
        <v>1</v>
      </c>
    </row>
    <row r="61" spans="1:8" ht="22.5" hidden="1" x14ac:dyDescent="0.2">
      <c r="A61" s="123" t="s">
        <v>54</v>
      </c>
      <c r="B61" s="49">
        <v>1</v>
      </c>
      <c r="C61" s="49">
        <v>13</v>
      </c>
      <c r="D61" s="7" t="s">
        <v>166</v>
      </c>
      <c r="E61" s="23"/>
      <c r="F61" s="69">
        <f>F62</f>
        <v>1</v>
      </c>
      <c r="G61" s="110">
        <f t="shared" si="0"/>
        <v>0</v>
      </c>
      <c r="H61" s="69">
        <f>H62</f>
        <v>1</v>
      </c>
    </row>
    <row r="62" spans="1:8" ht="22.5" hidden="1" x14ac:dyDescent="0.2">
      <c r="A62" s="123" t="s">
        <v>76</v>
      </c>
      <c r="B62" s="49">
        <v>1</v>
      </c>
      <c r="C62" s="49">
        <v>13</v>
      </c>
      <c r="D62" s="7" t="s">
        <v>166</v>
      </c>
      <c r="E62" s="23">
        <v>200</v>
      </c>
      <c r="F62" s="69">
        <f>F63</f>
        <v>1</v>
      </c>
      <c r="G62" s="110">
        <f t="shared" si="0"/>
        <v>0</v>
      </c>
      <c r="H62" s="69">
        <f>H63</f>
        <v>1</v>
      </c>
    </row>
    <row r="63" spans="1:8" ht="22.5" hidden="1" x14ac:dyDescent="0.2">
      <c r="A63" s="123" t="s">
        <v>35</v>
      </c>
      <c r="B63" s="49">
        <v>1</v>
      </c>
      <c r="C63" s="49">
        <v>13</v>
      </c>
      <c r="D63" s="7" t="s">
        <v>166</v>
      </c>
      <c r="E63" s="23">
        <v>240</v>
      </c>
      <c r="F63" s="69">
        <v>1</v>
      </c>
      <c r="G63" s="110">
        <f t="shared" si="0"/>
        <v>0</v>
      </c>
      <c r="H63" s="69">
        <v>1</v>
      </c>
    </row>
    <row r="64" spans="1:8" hidden="1" x14ac:dyDescent="0.2">
      <c r="A64" s="123" t="s">
        <v>168</v>
      </c>
      <c r="B64" s="49">
        <v>1</v>
      </c>
      <c r="C64" s="49">
        <v>13</v>
      </c>
      <c r="D64" s="7" t="s">
        <v>167</v>
      </c>
      <c r="E64" s="23"/>
      <c r="F64" s="69">
        <f>F65</f>
        <v>1</v>
      </c>
      <c r="G64" s="110">
        <f t="shared" si="0"/>
        <v>0</v>
      </c>
      <c r="H64" s="69">
        <f>H65</f>
        <v>1</v>
      </c>
    </row>
    <row r="65" spans="1:8" ht="19.5" hidden="1" customHeight="1" x14ac:dyDescent="0.2">
      <c r="A65" s="123" t="s">
        <v>169</v>
      </c>
      <c r="B65" s="49">
        <v>1</v>
      </c>
      <c r="C65" s="49">
        <v>13</v>
      </c>
      <c r="D65" s="7" t="s">
        <v>170</v>
      </c>
      <c r="E65" s="23"/>
      <c r="F65" s="69">
        <f>F66</f>
        <v>1</v>
      </c>
      <c r="G65" s="110">
        <f t="shared" si="0"/>
        <v>0</v>
      </c>
      <c r="H65" s="69">
        <f>H66</f>
        <v>1</v>
      </c>
    </row>
    <row r="66" spans="1:8" ht="22.5" hidden="1" x14ac:dyDescent="0.2">
      <c r="A66" s="123" t="s">
        <v>54</v>
      </c>
      <c r="B66" s="49">
        <v>1</v>
      </c>
      <c r="C66" s="49">
        <v>13</v>
      </c>
      <c r="D66" s="7" t="s">
        <v>171</v>
      </c>
      <c r="E66" s="23"/>
      <c r="F66" s="69">
        <f>F67</f>
        <v>1</v>
      </c>
      <c r="G66" s="110">
        <f t="shared" si="0"/>
        <v>0</v>
      </c>
      <c r="H66" s="69">
        <f>H67</f>
        <v>1</v>
      </c>
    </row>
    <row r="67" spans="1:8" ht="22.5" hidden="1" x14ac:dyDescent="0.2">
      <c r="A67" s="123" t="s">
        <v>76</v>
      </c>
      <c r="B67" s="49">
        <v>1</v>
      </c>
      <c r="C67" s="49">
        <v>13</v>
      </c>
      <c r="D67" s="7" t="s">
        <v>171</v>
      </c>
      <c r="E67" s="23">
        <v>200</v>
      </c>
      <c r="F67" s="69">
        <f>F68</f>
        <v>1</v>
      </c>
      <c r="G67" s="110">
        <f t="shared" si="0"/>
        <v>0</v>
      </c>
      <c r="H67" s="69">
        <f>H68</f>
        <v>1</v>
      </c>
    </row>
    <row r="68" spans="1:8" ht="22.5" hidden="1" x14ac:dyDescent="0.2">
      <c r="A68" s="123" t="s">
        <v>35</v>
      </c>
      <c r="B68" s="49">
        <v>1</v>
      </c>
      <c r="C68" s="49">
        <v>13</v>
      </c>
      <c r="D68" s="7" t="s">
        <v>171</v>
      </c>
      <c r="E68" s="23">
        <v>240</v>
      </c>
      <c r="F68" s="69">
        <v>1</v>
      </c>
      <c r="G68" s="110">
        <f t="shared" si="0"/>
        <v>0</v>
      </c>
      <c r="H68" s="69">
        <v>1</v>
      </c>
    </row>
    <row r="69" spans="1:8" ht="11.25" customHeight="1" x14ac:dyDescent="0.2">
      <c r="A69" s="121" t="s">
        <v>10</v>
      </c>
      <c r="B69" s="49">
        <v>2</v>
      </c>
      <c r="C69" s="49">
        <v>0</v>
      </c>
      <c r="D69" s="7" t="s">
        <v>33</v>
      </c>
      <c r="E69" s="23" t="s">
        <v>33</v>
      </c>
      <c r="F69" s="69">
        <f>'расходы 2019'!F78</f>
        <v>435.5</v>
      </c>
      <c r="G69" s="110">
        <f t="shared" si="0"/>
        <v>0</v>
      </c>
      <c r="H69" s="69">
        <f>'расходы 2019'!H78</f>
        <v>435.5</v>
      </c>
    </row>
    <row r="70" spans="1:8" ht="11.25" customHeight="1" x14ac:dyDescent="0.2">
      <c r="A70" s="121" t="s">
        <v>11</v>
      </c>
      <c r="B70" s="49">
        <v>2</v>
      </c>
      <c r="C70" s="49">
        <v>3</v>
      </c>
      <c r="D70" s="7" t="s">
        <v>33</v>
      </c>
      <c r="E70" s="23" t="s">
        <v>33</v>
      </c>
      <c r="F70" s="69">
        <f>'расходы 2019'!F79</f>
        <v>435.5</v>
      </c>
      <c r="G70" s="110">
        <f t="shared" si="0"/>
        <v>0</v>
      </c>
      <c r="H70" s="69">
        <f>'расходы 2019'!H80</f>
        <v>435.5</v>
      </c>
    </row>
    <row r="71" spans="1:8" ht="11.25" hidden="1" customHeight="1" x14ac:dyDescent="0.2">
      <c r="A71" s="122" t="s">
        <v>50</v>
      </c>
      <c r="B71" s="49">
        <v>2</v>
      </c>
      <c r="C71" s="49">
        <v>3</v>
      </c>
      <c r="D71" s="7">
        <v>5000000000</v>
      </c>
      <c r="E71" s="23" t="s">
        <v>33</v>
      </c>
      <c r="F71" s="69">
        <f t="shared" ref="F71:H74" si="4">F72</f>
        <v>435.5</v>
      </c>
      <c r="G71" s="110">
        <f t="shared" si="0"/>
        <v>0</v>
      </c>
      <c r="H71" s="69">
        <f t="shared" si="4"/>
        <v>435.5</v>
      </c>
    </row>
    <row r="72" spans="1:8" ht="36" hidden="1" customHeight="1" x14ac:dyDescent="0.2">
      <c r="A72" s="122" t="s">
        <v>74</v>
      </c>
      <c r="B72" s="49">
        <v>2</v>
      </c>
      <c r="C72" s="49">
        <v>3</v>
      </c>
      <c r="D72" s="7">
        <v>5000100000</v>
      </c>
      <c r="E72" s="23"/>
      <c r="F72" s="69">
        <f t="shared" si="4"/>
        <v>435.5</v>
      </c>
      <c r="G72" s="110">
        <f t="shared" si="0"/>
        <v>0</v>
      </c>
      <c r="H72" s="69">
        <f t="shared" si="4"/>
        <v>435.5</v>
      </c>
    </row>
    <row r="73" spans="1:8" ht="30.75" hidden="1" customHeight="1" x14ac:dyDescent="0.2">
      <c r="A73" s="122" t="s">
        <v>55</v>
      </c>
      <c r="B73" s="49">
        <v>2</v>
      </c>
      <c r="C73" s="49">
        <v>3</v>
      </c>
      <c r="D73" s="7" t="s">
        <v>176</v>
      </c>
      <c r="E73" s="23" t="s">
        <v>33</v>
      </c>
      <c r="F73" s="69">
        <f>F74+F76</f>
        <v>435.5</v>
      </c>
      <c r="G73" s="110">
        <f t="shared" ref="G73:G136" si="5">H73-F73</f>
        <v>0</v>
      </c>
      <c r="H73" s="69">
        <f>H74+H76</f>
        <v>435.5</v>
      </c>
    </row>
    <row r="74" spans="1:8" ht="50.25" hidden="1" customHeight="1" x14ac:dyDescent="0.2">
      <c r="A74" s="123" t="s">
        <v>37</v>
      </c>
      <c r="B74" s="49">
        <v>2</v>
      </c>
      <c r="C74" s="49">
        <v>3</v>
      </c>
      <c r="D74" s="7">
        <v>5000151180</v>
      </c>
      <c r="E74" s="23" t="s">
        <v>38</v>
      </c>
      <c r="F74" s="69">
        <f t="shared" si="4"/>
        <v>320</v>
      </c>
      <c r="G74" s="110">
        <f t="shared" si="5"/>
        <v>0</v>
      </c>
      <c r="H74" s="69">
        <f t="shared" si="4"/>
        <v>320</v>
      </c>
    </row>
    <row r="75" spans="1:8" ht="22.5" hidden="1" customHeight="1" x14ac:dyDescent="0.2">
      <c r="A75" s="123" t="s">
        <v>41</v>
      </c>
      <c r="B75" s="49">
        <v>2</v>
      </c>
      <c r="C75" s="49">
        <v>3</v>
      </c>
      <c r="D75" s="7">
        <v>5000151180</v>
      </c>
      <c r="E75" s="23" t="s">
        <v>42</v>
      </c>
      <c r="F75" s="69">
        <v>320</v>
      </c>
      <c r="G75" s="110">
        <f t="shared" si="5"/>
        <v>0</v>
      </c>
      <c r="H75" s="69">
        <v>320</v>
      </c>
    </row>
    <row r="76" spans="1:8" ht="22.5" hidden="1" customHeight="1" x14ac:dyDescent="0.2">
      <c r="A76" s="123" t="s">
        <v>76</v>
      </c>
      <c r="B76" s="49">
        <v>2</v>
      </c>
      <c r="C76" s="49">
        <v>3</v>
      </c>
      <c r="D76" s="7">
        <v>5000151180</v>
      </c>
      <c r="E76" s="23">
        <v>200</v>
      </c>
      <c r="F76" s="69">
        <f>F77</f>
        <v>115.5</v>
      </c>
      <c r="G76" s="110">
        <f t="shared" si="5"/>
        <v>0</v>
      </c>
      <c r="H76" s="69">
        <f>H77</f>
        <v>115.5</v>
      </c>
    </row>
    <row r="77" spans="1:8" ht="22.5" hidden="1" customHeight="1" x14ac:dyDescent="0.2">
      <c r="A77" s="123" t="s">
        <v>35</v>
      </c>
      <c r="B77" s="49">
        <v>2</v>
      </c>
      <c r="C77" s="49">
        <v>3</v>
      </c>
      <c r="D77" s="7">
        <v>5000151180</v>
      </c>
      <c r="E77" s="23">
        <v>240</v>
      </c>
      <c r="F77" s="69">
        <v>115.5</v>
      </c>
      <c r="G77" s="110">
        <f t="shared" si="5"/>
        <v>0</v>
      </c>
      <c r="H77" s="69">
        <v>115.5</v>
      </c>
    </row>
    <row r="78" spans="1:8" ht="11.25" customHeight="1" x14ac:dyDescent="0.2">
      <c r="A78" s="121" t="s">
        <v>12</v>
      </c>
      <c r="B78" s="49">
        <v>3</v>
      </c>
      <c r="C78" s="49">
        <v>0</v>
      </c>
      <c r="D78" s="7" t="s">
        <v>33</v>
      </c>
      <c r="E78" s="23" t="s">
        <v>33</v>
      </c>
      <c r="F78" s="69">
        <f>'расходы 2019'!F87</f>
        <v>89</v>
      </c>
      <c r="G78" s="110">
        <f t="shared" si="5"/>
        <v>0</v>
      </c>
      <c r="H78" s="69">
        <f>H79+H86+H98</f>
        <v>89</v>
      </c>
    </row>
    <row r="79" spans="1:8" ht="11.25" customHeight="1" x14ac:dyDescent="0.2">
      <c r="A79" s="121" t="s">
        <v>13</v>
      </c>
      <c r="B79" s="49">
        <v>3</v>
      </c>
      <c r="C79" s="49">
        <v>4</v>
      </c>
      <c r="D79" s="7" t="s">
        <v>33</v>
      </c>
      <c r="E79" s="23" t="s">
        <v>33</v>
      </c>
      <c r="F79" s="69">
        <f>'расходы 2019'!F88</f>
        <v>72</v>
      </c>
      <c r="G79" s="110">
        <f t="shared" si="5"/>
        <v>0</v>
      </c>
      <c r="H79" s="69">
        <v>72</v>
      </c>
    </row>
    <row r="80" spans="1:8" ht="33.75" hidden="1" customHeight="1" x14ac:dyDescent="0.2">
      <c r="A80" s="123" t="s">
        <v>187</v>
      </c>
      <c r="B80" s="49">
        <v>3</v>
      </c>
      <c r="C80" s="49">
        <v>4</v>
      </c>
      <c r="D80" s="7" t="s">
        <v>108</v>
      </c>
      <c r="E80" s="23"/>
      <c r="F80" s="69">
        <f t="shared" ref="F80:F84" si="6">F81</f>
        <v>72</v>
      </c>
      <c r="G80" s="110">
        <f t="shared" si="5"/>
        <v>-72</v>
      </c>
      <c r="H80" s="69"/>
    </row>
    <row r="81" spans="1:8" ht="25.5" hidden="1" customHeight="1" x14ac:dyDescent="0.2">
      <c r="A81" s="121" t="s">
        <v>48</v>
      </c>
      <c r="B81" s="49">
        <v>3</v>
      </c>
      <c r="C81" s="49">
        <v>4</v>
      </c>
      <c r="D81" s="7" t="s">
        <v>109</v>
      </c>
      <c r="E81" s="23"/>
      <c r="F81" s="69">
        <f t="shared" si="6"/>
        <v>72</v>
      </c>
      <c r="G81" s="110">
        <f t="shared" si="5"/>
        <v>-72</v>
      </c>
      <c r="H81" s="69"/>
    </row>
    <row r="82" spans="1:8" ht="34.5" hidden="1" customHeight="1" x14ac:dyDescent="0.2">
      <c r="A82" s="123" t="s">
        <v>112</v>
      </c>
      <c r="B82" s="49">
        <v>3</v>
      </c>
      <c r="C82" s="49">
        <v>4</v>
      </c>
      <c r="D82" s="7" t="s">
        <v>111</v>
      </c>
      <c r="E82" s="23"/>
      <c r="F82" s="69">
        <f t="shared" si="6"/>
        <v>72</v>
      </c>
      <c r="G82" s="110">
        <f t="shared" si="5"/>
        <v>-72</v>
      </c>
      <c r="H82" s="69"/>
    </row>
    <row r="83" spans="1:8" ht="87.75" hidden="1" customHeight="1" x14ac:dyDescent="0.2">
      <c r="A83" s="123" t="s">
        <v>113</v>
      </c>
      <c r="B83" s="49">
        <v>3</v>
      </c>
      <c r="C83" s="49">
        <v>4</v>
      </c>
      <c r="D83" s="15" t="s">
        <v>110</v>
      </c>
      <c r="E83" s="23"/>
      <c r="F83" s="69">
        <f t="shared" si="6"/>
        <v>72</v>
      </c>
      <c r="G83" s="110">
        <f t="shared" si="5"/>
        <v>-72</v>
      </c>
      <c r="H83" s="69"/>
    </row>
    <row r="84" spans="1:8" ht="24" hidden="1" customHeight="1" x14ac:dyDescent="0.2">
      <c r="A84" s="123" t="s">
        <v>76</v>
      </c>
      <c r="B84" s="49">
        <v>3</v>
      </c>
      <c r="C84" s="49">
        <v>4</v>
      </c>
      <c r="D84" s="15" t="s">
        <v>110</v>
      </c>
      <c r="E84" s="23">
        <v>200</v>
      </c>
      <c r="F84" s="69">
        <f t="shared" si="6"/>
        <v>72</v>
      </c>
      <c r="G84" s="110">
        <f t="shared" si="5"/>
        <v>-72</v>
      </c>
      <c r="H84" s="69"/>
    </row>
    <row r="85" spans="1:8" ht="22.5" hidden="1" x14ac:dyDescent="0.2">
      <c r="A85" s="123" t="s">
        <v>35</v>
      </c>
      <c r="B85" s="49">
        <v>3</v>
      </c>
      <c r="C85" s="49">
        <v>4</v>
      </c>
      <c r="D85" s="15" t="s">
        <v>110</v>
      </c>
      <c r="E85" s="23">
        <v>240</v>
      </c>
      <c r="F85" s="69">
        <v>72</v>
      </c>
      <c r="G85" s="110">
        <f t="shared" si="5"/>
        <v>-72</v>
      </c>
      <c r="H85" s="69"/>
    </row>
    <row r="86" spans="1:8" ht="24" customHeight="1" x14ac:dyDescent="0.2">
      <c r="A86" s="123" t="s">
        <v>20</v>
      </c>
      <c r="B86" s="49">
        <v>3</v>
      </c>
      <c r="C86" s="49">
        <v>9</v>
      </c>
      <c r="D86" s="17"/>
      <c r="E86" s="23"/>
      <c r="F86" s="69">
        <f>'расходы 2019'!F97</f>
        <v>2</v>
      </c>
      <c r="G86" s="110">
        <f t="shared" si="5"/>
        <v>0</v>
      </c>
      <c r="H86" s="69">
        <v>2</v>
      </c>
    </row>
    <row r="87" spans="1:8" ht="39" hidden="1" customHeight="1" x14ac:dyDescent="0.2">
      <c r="A87" s="123" t="s">
        <v>172</v>
      </c>
      <c r="B87" s="49">
        <v>3</v>
      </c>
      <c r="C87" s="49">
        <v>9</v>
      </c>
      <c r="D87" s="17">
        <v>7500000000</v>
      </c>
      <c r="E87" s="23"/>
      <c r="F87" s="69">
        <f>F88+F93</f>
        <v>2</v>
      </c>
      <c r="G87" s="110">
        <f t="shared" si="5"/>
        <v>-2</v>
      </c>
      <c r="H87" s="69"/>
    </row>
    <row r="88" spans="1:8" ht="33.75" hidden="1" x14ac:dyDescent="0.2">
      <c r="A88" s="123" t="s">
        <v>173</v>
      </c>
      <c r="B88" s="49">
        <v>3</v>
      </c>
      <c r="C88" s="49">
        <v>9</v>
      </c>
      <c r="D88" s="17">
        <v>7510000000</v>
      </c>
      <c r="E88" s="23"/>
      <c r="F88" s="69">
        <f>F89</f>
        <v>1</v>
      </c>
      <c r="G88" s="110">
        <f t="shared" si="5"/>
        <v>-1</v>
      </c>
      <c r="H88" s="69"/>
    </row>
    <row r="89" spans="1:8" ht="33.75" hidden="1" x14ac:dyDescent="0.2">
      <c r="A89" s="123" t="s">
        <v>64</v>
      </c>
      <c r="B89" s="49">
        <v>3</v>
      </c>
      <c r="C89" s="49">
        <v>9</v>
      </c>
      <c r="D89" s="17">
        <v>7510100000</v>
      </c>
      <c r="E89" s="23"/>
      <c r="F89" s="69">
        <f>F90</f>
        <v>1</v>
      </c>
      <c r="G89" s="110">
        <f t="shared" si="5"/>
        <v>-1</v>
      </c>
      <c r="H89" s="69"/>
    </row>
    <row r="90" spans="1:8" ht="22.5" hidden="1" x14ac:dyDescent="0.2">
      <c r="A90" s="123" t="s">
        <v>54</v>
      </c>
      <c r="B90" s="49">
        <v>3</v>
      </c>
      <c r="C90" s="49">
        <v>9</v>
      </c>
      <c r="D90" s="17">
        <v>7510199990</v>
      </c>
      <c r="E90" s="23"/>
      <c r="F90" s="69">
        <f>F91</f>
        <v>1</v>
      </c>
      <c r="G90" s="110">
        <f t="shared" si="5"/>
        <v>-1</v>
      </c>
      <c r="H90" s="69"/>
    </row>
    <row r="91" spans="1:8" ht="22.5" hidden="1" x14ac:dyDescent="0.2">
      <c r="A91" s="123" t="s">
        <v>76</v>
      </c>
      <c r="B91" s="49">
        <v>3</v>
      </c>
      <c r="C91" s="49">
        <v>9</v>
      </c>
      <c r="D91" s="17">
        <v>7510199990</v>
      </c>
      <c r="E91" s="23">
        <v>200</v>
      </c>
      <c r="F91" s="69">
        <f>F92</f>
        <v>1</v>
      </c>
      <c r="G91" s="110">
        <f t="shared" si="5"/>
        <v>-1</v>
      </c>
      <c r="H91" s="69"/>
    </row>
    <row r="92" spans="1:8" ht="22.5" hidden="1" x14ac:dyDescent="0.2">
      <c r="A92" s="123" t="s">
        <v>35</v>
      </c>
      <c r="B92" s="49">
        <v>3</v>
      </c>
      <c r="C92" s="49">
        <v>9</v>
      </c>
      <c r="D92" s="17">
        <v>7510199990</v>
      </c>
      <c r="E92" s="23">
        <v>240</v>
      </c>
      <c r="F92" s="69">
        <v>1</v>
      </c>
      <c r="G92" s="110">
        <f t="shared" si="5"/>
        <v>-1</v>
      </c>
      <c r="H92" s="69"/>
    </row>
    <row r="93" spans="1:8" hidden="1" x14ac:dyDescent="0.2">
      <c r="A93" s="123" t="s">
        <v>174</v>
      </c>
      <c r="B93" s="49">
        <v>3</v>
      </c>
      <c r="C93" s="49">
        <v>9</v>
      </c>
      <c r="D93" s="17">
        <v>7520000000</v>
      </c>
      <c r="E93" s="23"/>
      <c r="F93" s="69">
        <f>F94</f>
        <v>1</v>
      </c>
      <c r="G93" s="110">
        <f t="shared" si="5"/>
        <v>-1</v>
      </c>
      <c r="H93" s="69"/>
    </row>
    <row r="94" spans="1:8" ht="22.5" hidden="1" x14ac:dyDescent="0.2">
      <c r="A94" s="123" t="s">
        <v>175</v>
      </c>
      <c r="B94" s="49">
        <v>3</v>
      </c>
      <c r="C94" s="49">
        <v>9</v>
      </c>
      <c r="D94" s="17">
        <v>7520100000</v>
      </c>
      <c r="E94" s="23"/>
      <c r="F94" s="69">
        <f>F95</f>
        <v>1</v>
      </c>
      <c r="G94" s="110">
        <f t="shared" si="5"/>
        <v>-1</v>
      </c>
      <c r="H94" s="69"/>
    </row>
    <row r="95" spans="1:8" ht="22.5" hidden="1" x14ac:dyDescent="0.2">
      <c r="A95" s="123" t="s">
        <v>54</v>
      </c>
      <c r="B95" s="49">
        <v>3</v>
      </c>
      <c r="C95" s="49">
        <v>9</v>
      </c>
      <c r="D95" s="17">
        <v>7520199990</v>
      </c>
      <c r="E95" s="23"/>
      <c r="F95" s="69">
        <f>F96</f>
        <v>1</v>
      </c>
      <c r="G95" s="110">
        <f t="shared" si="5"/>
        <v>-1</v>
      </c>
      <c r="H95" s="69"/>
    </row>
    <row r="96" spans="1:8" ht="22.5" hidden="1" x14ac:dyDescent="0.2">
      <c r="A96" s="123" t="s">
        <v>76</v>
      </c>
      <c r="B96" s="49">
        <v>3</v>
      </c>
      <c r="C96" s="49">
        <v>9</v>
      </c>
      <c r="D96" s="17">
        <v>7520199990</v>
      </c>
      <c r="E96" s="23">
        <v>200</v>
      </c>
      <c r="F96" s="69">
        <f>F97</f>
        <v>1</v>
      </c>
      <c r="G96" s="110">
        <f t="shared" si="5"/>
        <v>-1</v>
      </c>
      <c r="H96" s="69"/>
    </row>
    <row r="97" spans="1:9" ht="22.5" hidden="1" x14ac:dyDescent="0.2">
      <c r="A97" s="123" t="s">
        <v>35</v>
      </c>
      <c r="B97" s="49">
        <v>3</v>
      </c>
      <c r="C97" s="49">
        <v>9</v>
      </c>
      <c r="D97" s="17">
        <v>7520199990</v>
      </c>
      <c r="E97" s="23">
        <v>240</v>
      </c>
      <c r="F97" s="69">
        <v>1</v>
      </c>
      <c r="G97" s="110">
        <f t="shared" si="5"/>
        <v>-1</v>
      </c>
      <c r="H97" s="69"/>
    </row>
    <row r="98" spans="1:9" ht="24" customHeight="1" x14ac:dyDescent="0.2">
      <c r="A98" s="123" t="s">
        <v>56</v>
      </c>
      <c r="B98" s="49">
        <v>3</v>
      </c>
      <c r="C98" s="49">
        <v>14</v>
      </c>
      <c r="D98" s="7"/>
      <c r="E98" s="23"/>
      <c r="F98" s="69">
        <f>'расходы 2019'!F109</f>
        <v>15</v>
      </c>
      <c r="G98" s="110">
        <f t="shared" si="5"/>
        <v>0</v>
      </c>
      <c r="H98" s="69">
        <v>15</v>
      </c>
    </row>
    <row r="99" spans="1:9" ht="51.75" hidden="1" customHeight="1" x14ac:dyDescent="0.2">
      <c r="A99" s="123" t="s">
        <v>187</v>
      </c>
      <c r="B99" s="49">
        <v>3</v>
      </c>
      <c r="C99" s="49">
        <v>14</v>
      </c>
      <c r="D99" s="7" t="s">
        <v>108</v>
      </c>
      <c r="E99" s="23"/>
      <c r="F99" s="69">
        <f>F100</f>
        <v>15</v>
      </c>
      <c r="G99" s="110">
        <f t="shared" si="5"/>
        <v>0</v>
      </c>
      <c r="H99" s="69">
        <f>H100</f>
        <v>15</v>
      </c>
    </row>
    <row r="100" spans="1:9" ht="11.25" hidden="1" customHeight="1" x14ac:dyDescent="0.2">
      <c r="A100" s="123" t="s">
        <v>48</v>
      </c>
      <c r="B100" s="49">
        <v>3</v>
      </c>
      <c r="C100" s="49">
        <v>14</v>
      </c>
      <c r="D100" s="7" t="s">
        <v>109</v>
      </c>
      <c r="E100" s="23"/>
      <c r="F100" s="69">
        <f>F101</f>
        <v>15</v>
      </c>
      <c r="G100" s="110">
        <f t="shared" si="5"/>
        <v>0</v>
      </c>
      <c r="H100" s="69">
        <f>H101</f>
        <v>15</v>
      </c>
    </row>
    <row r="101" spans="1:9" ht="24.75" hidden="1" customHeight="1" x14ac:dyDescent="0.2">
      <c r="A101" s="123" t="s">
        <v>114</v>
      </c>
      <c r="B101" s="49">
        <v>3</v>
      </c>
      <c r="C101" s="49">
        <v>14</v>
      </c>
      <c r="D101" s="7" t="s">
        <v>115</v>
      </c>
      <c r="E101" s="23"/>
      <c r="F101" s="69">
        <f>F102+F105</f>
        <v>15</v>
      </c>
      <c r="G101" s="110">
        <f t="shared" si="5"/>
        <v>0</v>
      </c>
      <c r="H101" s="69">
        <f>H102+H105</f>
        <v>15</v>
      </c>
    </row>
    <row r="102" spans="1:9" ht="31.5" hidden="1" customHeight="1" x14ac:dyDescent="0.2">
      <c r="A102" s="123" t="s">
        <v>86</v>
      </c>
      <c r="B102" s="49">
        <v>3</v>
      </c>
      <c r="C102" s="49">
        <v>14</v>
      </c>
      <c r="D102" s="7" t="s">
        <v>116</v>
      </c>
      <c r="E102" s="23"/>
      <c r="F102" s="69">
        <f>F103</f>
        <v>12</v>
      </c>
      <c r="G102" s="110">
        <f t="shared" si="5"/>
        <v>0</v>
      </c>
      <c r="H102" s="69">
        <f>H103</f>
        <v>12</v>
      </c>
    </row>
    <row r="103" spans="1:9" ht="52.5" hidden="1" customHeight="1" x14ac:dyDescent="0.2">
      <c r="A103" s="123" t="s">
        <v>37</v>
      </c>
      <c r="B103" s="49">
        <v>3</v>
      </c>
      <c r="C103" s="49">
        <v>14</v>
      </c>
      <c r="D103" s="7" t="s">
        <v>116</v>
      </c>
      <c r="E103" s="23">
        <v>100</v>
      </c>
      <c r="F103" s="69">
        <f>+F104</f>
        <v>12</v>
      </c>
      <c r="G103" s="110">
        <f t="shared" si="5"/>
        <v>0</v>
      </c>
      <c r="H103" s="69">
        <f>+H104</f>
        <v>12</v>
      </c>
    </row>
    <row r="104" spans="1:9" ht="28.5" hidden="1" customHeight="1" x14ac:dyDescent="0.2">
      <c r="A104" s="123" t="s">
        <v>39</v>
      </c>
      <c r="B104" s="49">
        <v>3</v>
      </c>
      <c r="C104" s="49">
        <v>14</v>
      </c>
      <c r="D104" s="7" t="s">
        <v>116</v>
      </c>
      <c r="E104" s="23">
        <v>110</v>
      </c>
      <c r="F104" s="69">
        <v>12</v>
      </c>
      <c r="G104" s="110">
        <f t="shared" si="5"/>
        <v>0</v>
      </c>
      <c r="H104" s="69">
        <v>12</v>
      </c>
    </row>
    <row r="105" spans="1:9" ht="32.25" hidden="1" customHeight="1" x14ac:dyDescent="0.2">
      <c r="A105" s="123" t="s">
        <v>87</v>
      </c>
      <c r="B105" s="49">
        <v>3</v>
      </c>
      <c r="C105" s="49">
        <v>14</v>
      </c>
      <c r="D105" s="7" t="s">
        <v>117</v>
      </c>
      <c r="E105" s="23"/>
      <c r="F105" s="20">
        <f>+F106</f>
        <v>3</v>
      </c>
      <c r="G105" s="110">
        <f t="shared" si="5"/>
        <v>0</v>
      </c>
      <c r="H105" s="20">
        <f>+H106</f>
        <v>3</v>
      </c>
    </row>
    <row r="106" spans="1:9" ht="50.25" hidden="1" customHeight="1" x14ac:dyDescent="0.2">
      <c r="A106" s="123" t="s">
        <v>37</v>
      </c>
      <c r="B106" s="49">
        <v>3</v>
      </c>
      <c r="C106" s="49">
        <v>14</v>
      </c>
      <c r="D106" s="7" t="s">
        <v>117</v>
      </c>
      <c r="E106" s="23">
        <v>100</v>
      </c>
      <c r="F106" s="20">
        <f>F107</f>
        <v>3</v>
      </c>
      <c r="G106" s="110">
        <f t="shared" si="5"/>
        <v>0</v>
      </c>
      <c r="H106" s="20">
        <f>H107</f>
        <v>3</v>
      </c>
    </row>
    <row r="107" spans="1:9" ht="27" hidden="1" customHeight="1" x14ac:dyDescent="0.2">
      <c r="A107" s="123" t="s">
        <v>39</v>
      </c>
      <c r="B107" s="49">
        <v>3</v>
      </c>
      <c r="C107" s="49">
        <v>14</v>
      </c>
      <c r="D107" s="7" t="s">
        <v>117</v>
      </c>
      <c r="E107" s="23">
        <v>110</v>
      </c>
      <c r="F107" s="69">
        <v>3</v>
      </c>
      <c r="G107" s="110">
        <f t="shared" si="5"/>
        <v>0</v>
      </c>
      <c r="H107" s="69">
        <v>3</v>
      </c>
    </row>
    <row r="108" spans="1:9" ht="11.25" customHeight="1" x14ac:dyDescent="0.2">
      <c r="A108" s="121" t="s">
        <v>14</v>
      </c>
      <c r="B108" s="49">
        <v>4</v>
      </c>
      <c r="C108" s="50">
        <v>0</v>
      </c>
      <c r="D108" s="7" t="s">
        <v>33</v>
      </c>
      <c r="E108" s="23" t="s">
        <v>33</v>
      </c>
      <c r="F108" s="70">
        <f>'расходы 2019'!F119</f>
        <v>5962.02</v>
      </c>
      <c r="G108" s="110">
        <f t="shared" si="5"/>
        <v>139.80000000000018</v>
      </c>
      <c r="H108" s="70">
        <f>'расходы 2019'!H119</f>
        <v>6101.8200000000006</v>
      </c>
      <c r="I108" s="27"/>
    </row>
    <row r="109" spans="1:9" ht="11.25" customHeight="1" x14ac:dyDescent="0.2">
      <c r="A109" s="123" t="s">
        <v>82</v>
      </c>
      <c r="B109" s="49">
        <v>4</v>
      </c>
      <c r="C109" s="49">
        <v>9</v>
      </c>
      <c r="D109" s="7"/>
      <c r="E109" s="23"/>
      <c r="F109" s="69">
        <f>'расходы 2019'!F120</f>
        <v>4759</v>
      </c>
      <c r="G109" s="110">
        <f t="shared" si="5"/>
        <v>139.80000000000018</v>
      </c>
      <c r="H109" s="69">
        <f>'расходы 2019'!H120</f>
        <v>4898.8</v>
      </c>
    </row>
    <row r="110" spans="1:9" ht="36.75" hidden="1" customHeight="1" x14ac:dyDescent="0.2">
      <c r="A110" s="123" t="s">
        <v>188</v>
      </c>
      <c r="B110" s="49">
        <v>4</v>
      </c>
      <c r="C110" s="49">
        <v>9</v>
      </c>
      <c r="D110" s="11">
        <v>8400000000</v>
      </c>
      <c r="E110" s="23"/>
      <c r="F110" s="69">
        <f t="shared" ref="F110:F114" si="7">F111</f>
        <v>1745.8</v>
      </c>
      <c r="G110" s="110">
        <f t="shared" si="5"/>
        <v>-1745.8</v>
      </c>
      <c r="H110" s="69"/>
    </row>
    <row r="111" spans="1:9" ht="15" hidden="1" customHeight="1" x14ac:dyDescent="0.2">
      <c r="A111" s="123" t="s">
        <v>80</v>
      </c>
      <c r="B111" s="49">
        <v>4</v>
      </c>
      <c r="C111" s="49">
        <v>9</v>
      </c>
      <c r="D111" s="11">
        <v>8410000000</v>
      </c>
      <c r="E111" s="23"/>
      <c r="F111" s="69">
        <f t="shared" si="7"/>
        <v>1745.8</v>
      </c>
      <c r="G111" s="110">
        <f t="shared" si="5"/>
        <v>-1745.8</v>
      </c>
      <c r="H111" s="69"/>
    </row>
    <row r="112" spans="1:9" ht="21" hidden="1" customHeight="1" x14ac:dyDescent="0.2">
      <c r="A112" s="123" t="s">
        <v>81</v>
      </c>
      <c r="B112" s="49">
        <v>4</v>
      </c>
      <c r="C112" s="49">
        <v>9</v>
      </c>
      <c r="D112" s="11">
        <v>8410100000</v>
      </c>
      <c r="E112" s="23"/>
      <c r="F112" s="69">
        <f t="shared" si="7"/>
        <v>1745.8</v>
      </c>
      <c r="G112" s="110">
        <f t="shared" si="5"/>
        <v>-1745.8</v>
      </c>
      <c r="H112" s="69"/>
    </row>
    <row r="113" spans="1:8" ht="23.25" hidden="1" customHeight="1" x14ac:dyDescent="0.2">
      <c r="A113" s="123" t="s">
        <v>54</v>
      </c>
      <c r="B113" s="49">
        <v>4</v>
      </c>
      <c r="C113" s="49">
        <v>9</v>
      </c>
      <c r="D113" s="11">
        <v>8410199990</v>
      </c>
      <c r="E113" s="23"/>
      <c r="F113" s="69">
        <f t="shared" si="7"/>
        <v>1745.8</v>
      </c>
      <c r="G113" s="110">
        <f t="shared" si="5"/>
        <v>-1745.8</v>
      </c>
      <c r="H113" s="69"/>
    </row>
    <row r="114" spans="1:8" ht="21" hidden="1" customHeight="1" x14ac:dyDescent="0.2">
      <c r="A114" s="123" t="s">
        <v>76</v>
      </c>
      <c r="B114" s="49">
        <v>4</v>
      </c>
      <c r="C114" s="49">
        <v>9</v>
      </c>
      <c r="D114" s="11">
        <v>8410199990</v>
      </c>
      <c r="E114" s="23">
        <v>200</v>
      </c>
      <c r="F114" s="69">
        <f t="shared" si="7"/>
        <v>1745.8</v>
      </c>
      <c r="G114" s="110">
        <f t="shared" si="5"/>
        <v>-1745.8</v>
      </c>
      <c r="H114" s="69"/>
    </row>
    <row r="115" spans="1:8" ht="24" hidden="1" customHeight="1" x14ac:dyDescent="0.2">
      <c r="A115" s="123" t="s">
        <v>35</v>
      </c>
      <c r="B115" s="49">
        <v>4</v>
      </c>
      <c r="C115" s="49">
        <v>9</v>
      </c>
      <c r="D115" s="11">
        <v>8410199990</v>
      </c>
      <c r="E115" s="23">
        <v>240</v>
      </c>
      <c r="F115" s="69">
        <v>1745.8</v>
      </c>
      <c r="G115" s="110">
        <f t="shared" si="5"/>
        <v>-1745.8</v>
      </c>
      <c r="H115" s="69"/>
    </row>
    <row r="116" spans="1:8" ht="11.25" customHeight="1" x14ac:dyDescent="0.2">
      <c r="A116" s="121" t="s">
        <v>15</v>
      </c>
      <c r="B116" s="49">
        <v>4</v>
      </c>
      <c r="C116" s="49">
        <v>10</v>
      </c>
      <c r="D116" s="7" t="s">
        <v>33</v>
      </c>
      <c r="E116" s="23" t="s">
        <v>33</v>
      </c>
      <c r="F116" s="69">
        <f>'расходы 2019'!F127</f>
        <v>339.8</v>
      </c>
      <c r="G116" s="110">
        <f t="shared" si="5"/>
        <v>0</v>
      </c>
      <c r="H116" s="69">
        <f>'расходы 2019'!H127</f>
        <v>339.8</v>
      </c>
    </row>
    <row r="117" spans="1:8" ht="31.5" hidden="1" customHeight="1" x14ac:dyDescent="0.2">
      <c r="A117" s="122" t="s">
        <v>118</v>
      </c>
      <c r="B117" s="49">
        <v>4</v>
      </c>
      <c r="C117" s="49">
        <v>10</v>
      </c>
      <c r="D117" s="7" t="s">
        <v>92</v>
      </c>
      <c r="E117" s="23" t="s">
        <v>33</v>
      </c>
      <c r="F117" s="69">
        <f>F118</f>
        <v>264.10000000000002</v>
      </c>
      <c r="G117" s="110">
        <f t="shared" si="5"/>
        <v>-264.10000000000002</v>
      </c>
      <c r="H117" s="69"/>
    </row>
    <row r="118" spans="1:8" ht="32.25" hidden="1" customHeight="1" x14ac:dyDescent="0.2">
      <c r="A118" s="122" t="s">
        <v>119</v>
      </c>
      <c r="B118" s="49">
        <v>4</v>
      </c>
      <c r="C118" s="49">
        <v>10</v>
      </c>
      <c r="D118" s="7" t="s">
        <v>120</v>
      </c>
      <c r="E118" s="23" t="s">
        <v>33</v>
      </c>
      <c r="F118" s="69">
        <f t="shared" ref="F118:F120" si="8">F119</f>
        <v>264.10000000000002</v>
      </c>
      <c r="G118" s="110">
        <f t="shared" si="5"/>
        <v>-264.10000000000002</v>
      </c>
      <c r="H118" s="69"/>
    </row>
    <row r="119" spans="1:8" ht="32.25" hidden="1" customHeight="1" x14ac:dyDescent="0.2">
      <c r="A119" s="122" t="s">
        <v>30</v>
      </c>
      <c r="B119" s="49">
        <v>4</v>
      </c>
      <c r="C119" s="49">
        <v>10</v>
      </c>
      <c r="D119" s="7" t="s">
        <v>121</v>
      </c>
      <c r="E119" s="23"/>
      <c r="F119" s="69">
        <f t="shared" si="8"/>
        <v>264.10000000000002</v>
      </c>
      <c r="G119" s="110">
        <f t="shared" si="5"/>
        <v>-264.10000000000002</v>
      </c>
      <c r="H119" s="69"/>
    </row>
    <row r="120" spans="1:8" ht="22.5" hidden="1" customHeight="1" x14ac:dyDescent="0.2">
      <c r="A120" s="123" t="s">
        <v>76</v>
      </c>
      <c r="B120" s="49">
        <v>4</v>
      </c>
      <c r="C120" s="49">
        <v>10</v>
      </c>
      <c r="D120" s="7" t="s">
        <v>121</v>
      </c>
      <c r="E120" s="23" t="s">
        <v>34</v>
      </c>
      <c r="F120" s="69">
        <f t="shared" si="8"/>
        <v>264.10000000000002</v>
      </c>
      <c r="G120" s="110">
        <f t="shared" si="5"/>
        <v>-264.10000000000002</v>
      </c>
      <c r="H120" s="69"/>
    </row>
    <row r="121" spans="1:8" ht="22.5" hidden="1" x14ac:dyDescent="0.2">
      <c r="A121" s="123" t="s">
        <v>35</v>
      </c>
      <c r="B121" s="49">
        <v>4</v>
      </c>
      <c r="C121" s="49">
        <v>10</v>
      </c>
      <c r="D121" s="7" t="s">
        <v>121</v>
      </c>
      <c r="E121" s="23" t="s">
        <v>36</v>
      </c>
      <c r="F121" s="69">
        <v>264.10000000000002</v>
      </c>
      <c r="G121" s="110">
        <f t="shared" si="5"/>
        <v>-264.10000000000002</v>
      </c>
      <c r="H121" s="69"/>
    </row>
    <row r="122" spans="1:8" x14ac:dyDescent="0.2">
      <c r="A122" s="123" t="s">
        <v>85</v>
      </c>
      <c r="B122" s="49">
        <v>4</v>
      </c>
      <c r="C122" s="49">
        <v>12</v>
      </c>
      <c r="D122" s="7"/>
      <c r="E122" s="23"/>
      <c r="F122" s="69">
        <f>'расходы 2019'!F133</f>
        <v>863.22</v>
      </c>
      <c r="G122" s="110">
        <f t="shared" si="5"/>
        <v>0</v>
      </c>
      <c r="H122" s="69">
        <f>'расходы 2019'!H133</f>
        <v>863.22</v>
      </c>
    </row>
    <row r="123" spans="1:8" ht="33.75" hidden="1" x14ac:dyDescent="0.2">
      <c r="A123" s="122" t="s">
        <v>118</v>
      </c>
      <c r="B123" s="49">
        <v>4</v>
      </c>
      <c r="C123" s="49">
        <v>12</v>
      </c>
      <c r="D123" s="7" t="s">
        <v>92</v>
      </c>
      <c r="E123" s="23"/>
      <c r="F123" s="69">
        <f>F124</f>
        <v>863.22000000000014</v>
      </c>
      <c r="G123" s="110">
        <f t="shared" si="5"/>
        <v>0</v>
      </c>
      <c r="H123" s="69">
        <f>H124</f>
        <v>863.22000000000014</v>
      </c>
    </row>
    <row r="124" spans="1:8" ht="38.25" hidden="1" customHeight="1" x14ac:dyDescent="0.2">
      <c r="A124" s="122" t="s">
        <v>122</v>
      </c>
      <c r="B124" s="49">
        <v>4</v>
      </c>
      <c r="C124" s="49">
        <v>12</v>
      </c>
      <c r="D124" s="7" t="s">
        <v>123</v>
      </c>
      <c r="E124" s="23"/>
      <c r="F124" s="69">
        <f>F125+F128+F131</f>
        <v>863.22000000000014</v>
      </c>
      <c r="G124" s="110">
        <f t="shared" si="5"/>
        <v>0</v>
      </c>
      <c r="H124" s="69">
        <f>H125+H128+H131</f>
        <v>863.22000000000014</v>
      </c>
    </row>
    <row r="125" spans="1:8" ht="58.5" hidden="1" customHeight="1" x14ac:dyDescent="0.2">
      <c r="A125" s="123" t="s">
        <v>184</v>
      </c>
      <c r="B125" s="49">
        <v>4</v>
      </c>
      <c r="C125" s="49">
        <v>12</v>
      </c>
      <c r="D125" s="15" t="s">
        <v>124</v>
      </c>
      <c r="E125" s="23"/>
      <c r="F125" s="69">
        <f t="shared" ref="F125:H126" si="9">F126</f>
        <v>25.7</v>
      </c>
      <c r="G125" s="110">
        <f t="shared" si="5"/>
        <v>0</v>
      </c>
      <c r="H125" s="69">
        <f t="shared" si="9"/>
        <v>25.7</v>
      </c>
    </row>
    <row r="126" spans="1:8" ht="22.5" hidden="1" x14ac:dyDescent="0.2">
      <c r="A126" s="123" t="s">
        <v>76</v>
      </c>
      <c r="B126" s="49">
        <v>4</v>
      </c>
      <c r="C126" s="49">
        <v>12</v>
      </c>
      <c r="D126" s="15" t="s">
        <v>124</v>
      </c>
      <c r="E126" s="23" t="s">
        <v>34</v>
      </c>
      <c r="F126" s="69">
        <f t="shared" si="9"/>
        <v>25.7</v>
      </c>
      <c r="G126" s="110">
        <f t="shared" si="5"/>
        <v>0</v>
      </c>
      <c r="H126" s="69">
        <f t="shared" si="9"/>
        <v>25.7</v>
      </c>
    </row>
    <row r="127" spans="1:8" ht="22.5" hidden="1" x14ac:dyDescent="0.2">
      <c r="A127" s="123" t="s">
        <v>35</v>
      </c>
      <c r="B127" s="49">
        <v>4</v>
      </c>
      <c r="C127" s="49">
        <v>12</v>
      </c>
      <c r="D127" s="15" t="s">
        <v>124</v>
      </c>
      <c r="E127" s="23" t="s">
        <v>36</v>
      </c>
      <c r="F127" s="69">
        <v>25.7</v>
      </c>
      <c r="G127" s="110">
        <f t="shared" si="5"/>
        <v>0</v>
      </c>
      <c r="H127" s="69">
        <v>25.7</v>
      </c>
    </row>
    <row r="128" spans="1:8" ht="53.25" hidden="1" customHeight="1" x14ac:dyDescent="0.2">
      <c r="A128" s="123" t="s">
        <v>185</v>
      </c>
      <c r="B128" s="49">
        <v>4</v>
      </c>
      <c r="C128" s="49">
        <v>12</v>
      </c>
      <c r="D128" s="15">
        <v>7700182671</v>
      </c>
      <c r="E128" s="23"/>
      <c r="F128" s="69">
        <f>F129</f>
        <v>830.32</v>
      </c>
      <c r="G128" s="110">
        <f t="shared" si="5"/>
        <v>0</v>
      </c>
      <c r="H128" s="69">
        <f>H129</f>
        <v>830.32</v>
      </c>
    </row>
    <row r="129" spans="1:9" ht="22.5" hidden="1" x14ac:dyDescent="0.2">
      <c r="A129" s="123" t="s">
        <v>76</v>
      </c>
      <c r="B129" s="49">
        <v>4</v>
      </c>
      <c r="C129" s="49">
        <v>12</v>
      </c>
      <c r="D129" s="15">
        <v>7700182671</v>
      </c>
      <c r="E129" s="23" t="s">
        <v>34</v>
      </c>
      <c r="F129" s="69">
        <f>F130</f>
        <v>830.32</v>
      </c>
      <c r="G129" s="110">
        <f t="shared" si="5"/>
        <v>0</v>
      </c>
      <c r="H129" s="69">
        <f>H130</f>
        <v>830.32</v>
      </c>
    </row>
    <row r="130" spans="1:9" ht="22.5" hidden="1" x14ac:dyDescent="0.2">
      <c r="A130" s="123" t="s">
        <v>35</v>
      </c>
      <c r="B130" s="49">
        <v>4</v>
      </c>
      <c r="C130" s="49">
        <v>12</v>
      </c>
      <c r="D130" s="15">
        <v>7700182671</v>
      </c>
      <c r="E130" s="23" t="s">
        <v>36</v>
      </c>
      <c r="F130" s="69">
        <v>830.32</v>
      </c>
      <c r="G130" s="110">
        <f t="shared" si="5"/>
        <v>0</v>
      </c>
      <c r="H130" s="69">
        <v>830.32</v>
      </c>
    </row>
    <row r="131" spans="1:9" ht="50.25" hidden="1" customHeight="1" x14ac:dyDescent="0.2">
      <c r="A131" s="123" t="s">
        <v>84</v>
      </c>
      <c r="B131" s="49">
        <v>4</v>
      </c>
      <c r="C131" s="49">
        <v>12</v>
      </c>
      <c r="D131" s="15">
        <v>7700189020</v>
      </c>
      <c r="E131" s="23"/>
      <c r="F131" s="69">
        <f>F132</f>
        <v>7.2</v>
      </c>
      <c r="G131" s="110">
        <f t="shared" si="5"/>
        <v>0</v>
      </c>
      <c r="H131" s="69">
        <f>H132</f>
        <v>7.2</v>
      </c>
    </row>
    <row r="132" spans="1:9" hidden="1" x14ac:dyDescent="0.2">
      <c r="A132" s="123" t="s">
        <v>49</v>
      </c>
      <c r="B132" s="49">
        <v>4</v>
      </c>
      <c r="C132" s="49">
        <v>12</v>
      </c>
      <c r="D132" s="15">
        <v>7700189020</v>
      </c>
      <c r="E132" s="23">
        <v>500</v>
      </c>
      <c r="F132" s="69">
        <f>F133</f>
        <v>7.2</v>
      </c>
      <c r="G132" s="110">
        <f t="shared" si="5"/>
        <v>0</v>
      </c>
      <c r="H132" s="69">
        <f>H133</f>
        <v>7.2</v>
      </c>
    </row>
    <row r="133" spans="1:9" hidden="1" x14ac:dyDescent="0.2">
      <c r="A133" s="123" t="s">
        <v>32</v>
      </c>
      <c r="B133" s="49">
        <v>4</v>
      </c>
      <c r="C133" s="49">
        <v>12</v>
      </c>
      <c r="D133" s="15">
        <v>7700189020</v>
      </c>
      <c r="E133" s="23">
        <v>540</v>
      </c>
      <c r="F133" s="69">
        <v>7.2</v>
      </c>
      <c r="G133" s="110">
        <f t="shared" si="5"/>
        <v>0</v>
      </c>
      <c r="H133" s="69">
        <v>7.2</v>
      </c>
    </row>
    <row r="134" spans="1:9" ht="11.25" customHeight="1" x14ac:dyDescent="0.2">
      <c r="A134" s="121" t="s">
        <v>16</v>
      </c>
      <c r="B134" s="49">
        <v>5</v>
      </c>
      <c r="C134" s="49">
        <v>0</v>
      </c>
      <c r="D134" s="7" t="s">
        <v>33</v>
      </c>
      <c r="E134" s="23" t="s">
        <v>33</v>
      </c>
      <c r="F134" s="20">
        <f>'расходы 2019'!F147</f>
        <v>3094.9</v>
      </c>
      <c r="G134" s="110">
        <f t="shared" si="5"/>
        <v>-189.26938000000018</v>
      </c>
      <c r="H134" s="20">
        <f>H135+H145+H155</f>
        <v>2905.6306199999999</v>
      </c>
      <c r="I134" s="27"/>
    </row>
    <row r="135" spans="1:9" ht="11.25" customHeight="1" x14ac:dyDescent="0.2">
      <c r="A135" s="121" t="s">
        <v>31</v>
      </c>
      <c r="B135" s="49">
        <v>5</v>
      </c>
      <c r="C135" s="49">
        <v>1</v>
      </c>
      <c r="D135" s="7" t="s">
        <v>33</v>
      </c>
      <c r="E135" s="23" t="s">
        <v>33</v>
      </c>
      <c r="F135" s="20">
        <f>'расходы 2019'!F148</f>
        <v>388.9</v>
      </c>
      <c r="G135" s="110">
        <f t="shared" si="5"/>
        <v>0</v>
      </c>
      <c r="H135" s="20">
        <v>388.9</v>
      </c>
    </row>
    <row r="136" spans="1:9" ht="41.25" hidden="1" customHeight="1" x14ac:dyDescent="0.2">
      <c r="A136" s="122" t="s">
        <v>126</v>
      </c>
      <c r="B136" s="49">
        <v>5</v>
      </c>
      <c r="C136" s="49">
        <v>1</v>
      </c>
      <c r="D136" s="7" t="s">
        <v>125</v>
      </c>
      <c r="E136" s="23" t="s">
        <v>33</v>
      </c>
      <c r="F136" s="24">
        <v>388.9</v>
      </c>
      <c r="G136" s="110">
        <f t="shared" si="5"/>
        <v>-388.9</v>
      </c>
      <c r="H136" s="24"/>
    </row>
    <row r="137" spans="1:9" ht="26.25" hidden="1" customHeight="1" x14ac:dyDescent="0.2">
      <c r="A137" s="122" t="s">
        <v>127</v>
      </c>
      <c r="B137" s="49">
        <v>5</v>
      </c>
      <c r="C137" s="49">
        <v>1</v>
      </c>
      <c r="D137" s="7" t="s">
        <v>128</v>
      </c>
      <c r="E137" s="23" t="s">
        <v>33</v>
      </c>
      <c r="F137" s="24">
        <v>388.9</v>
      </c>
      <c r="G137" s="110">
        <f t="shared" ref="G137:G190" si="10">H137-F137</f>
        <v>-388.9</v>
      </c>
      <c r="H137" s="24"/>
    </row>
    <row r="138" spans="1:9" ht="24" hidden="1" customHeight="1" x14ac:dyDescent="0.2">
      <c r="A138" s="122" t="s">
        <v>59</v>
      </c>
      <c r="B138" s="49">
        <v>5</v>
      </c>
      <c r="C138" s="49">
        <v>1</v>
      </c>
      <c r="D138" s="7" t="s">
        <v>129</v>
      </c>
      <c r="E138" s="23"/>
      <c r="F138" s="24">
        <v>388.9</v>
      </c>
      <c r="G138" s="110">
        <f t="shared" si="10"/>
        <v>-388.9</v>
      </c>
      <c r="H138" s="24"/>
    </row>
    <row r="139" spans="1:9" ht="24" hidden="1" customHeight="1" x14ac:dyDescent="0.2">
      <c r="A139" s="122" t="s">
        <v>130</v>
      </c>
      <c r="B139" s="49">
        <v>5</v>
      </c>
      <c r="C139" s="49">
        <v>1</v>
      </c>
      <c r="D139" s="15" t="s">
        <v>131</v>
      </c>
      <c r="E139" s="23"/>
      <c r="F139" s="24">
        <v>143.9</v>
      </c>
      <c r="G139" s="110">
        <f t="shared" si="10"/>
        <v>-143.9</v>
      </c>
      <c r="H139" s="24"/>
    </row>
    <row r="140" spans="1:9" ht="24" hidden="1" customHeight="1" x14ac:dyDescent="0.2">
      <c r="A140" s="122" t="s">
        <v>61</v>
      </c>
      <c r="B140" s="49">
        <v>5</v>
      </c>
      <c r="C140" s="49">
        <v>1</v>
      </c>
      <c r="D140" s="15" t="s">
        <v>131</v>
      </c>
      <c r="E140" s="23">
        <v>600</v>
      </c>
      <c r="F140" s="24">
        <v>143.9</v>
      </c>
      <c r="G140" s="110">
        <f t="shared" si="10"/>
        <v>-143.9</v>
      </c>
      <c r="H140" s="24"/>
    </row>
    <row r="141" spans="1:9" ht="24" hidden="1" customHeight="1" x14ac:dyDescent="0.2">
      <c r="A141" s="122" t="s">
        <v>60</v>
      </c>
      <c r="B141" s="49">
        <v>5</v>
      </c>
      <c r="C141" s="49">
        <v>1</v>
      </c>
      <c r="D141" s="15" t="s">
        <v>131</v>
      </c>
      <c r="E141" s="23">
        <v>630</v>
      </c>
      <c r="F141" s="24">
        <v>143.9</v>
      </c>
      <c r="G141" s="110">
        <f t="shared" si="10"/>
        <v>-143.9</v>
      </c>
      <c r="H141" s="24"/>
    </row>
    <row r="142" spans="1:9" ht="23.25" hidden="1" customHeight="1" x14ac:dyDescent="0.2">
      <c r="A142" s="122" t="s">
        <v>54</v>
      </c>
      <c r="B142" s="49">
        <v>5</v>
      </c>
      <c r="C142" s="49">
        <v>1</v>
      </c>
      <c r="D142" s="7" t="s">
        <v>160</v>
      </c>
      <c r="E142" s="23"/>
      <c r="F142" s="24">
        <v>245</v>
      </c>
      <c r="G142" s="110">
        <f t="shared" si="10"/>
        <v>-245</v>
      </c>
      <c r="H142" s="24"/>
    </row>
    <row r="143" spans="1:9" ht="22.5" hidden="1" customHeight="1" x14ac:dyDescent="0.2">
      <c r="A143" s="123" t="s">
        <v>76</v>
      </c>
      <c r="B143" s="49">
        <v>5</v>
      </c>
      <c r="C143" s="49">
        <v>1</v>
      </c>
      <c r="D143" s="7" t="s">
        <v>160</v>
      </c>
      <c r="E143" s="23" t="s">
        <v>34</v>
      </c>
      <c r="F143" s="24">
        <v>245</v>
      </c>
      <c r="G143" s="110">
        <f t="shared" si="10"/>
        <v>-245</v>
      </c>
      <c r="H143" s="24"/>
    </row>
    <row r="144" spans="1:9" ht="22.5" hidden="1" x14ac:dyDescent="0.2">
      <c r="A144" s="123" t="s">
        <v>35</v>
      </c>
      <c r="B144" s="49">
        <v>5</v>
      </c>
      <c r="C144" s="49">
        <v>1</v>
      </c>
      <c r="D144" s="7" t="s">
        <v>160</v>
      </c>
      <c r="E144" s="23" t="s">
        <v>36</v>
      </c>
      <c r="F144" s="24">
        <v>245</v>
      </c>
      <c r="G144" s="110">
        <f t="shared" si="10"/>
        <v>-245</v>
      </c>
      <c r="H144" s="24"/>
    </row>
    <row r="145" spans="1:8" ht="11.25" customHeight="1" x14ac:dyDescent="0.2">
      <c r="A145" s="121" t="s">
        <v>21</v>
      </c>
      <c r="B145" s="49">
        <v>5</v>
      </c>
      <c r="C145" s="49">
        <v>2</v>
      </c>
      <c r="D145" s="7" t="s">
        <v>33</v>
      </c>
      <c r="E145" s="23" t="s">
        <v>33</v>
      </c>
      <c r="F145" s="24">
        <f>'расходы 2019'!F158</f>
        <v>2023</v>
      </c>
      <c r="G145" s="110">
        <f t="shared" si="10"/>
        <v>-8.2693799999999555</v>
      </c>
      <c r="H145" s="24">
        <f>'расходы 2019'!H158</f>
        <v>2014.73062</v>
      </c>
    </row>
    <row r="146" spans="1:8" ht="33.75" hidden="1" customHeight="1" x14ac:dyDescent="0.2">
      <c r="A146" s="122" t="s">
        <v>126</v>
      </c>
      <c r="B146" s="49">
        <v>5</v>
      </c>
      <c r="C146" s="49">
        <v>2</v>
      </c>
      <c r="D146" s="7" t="s">
        <v>125</v>
      </c>
      <c r="E146" s="23" t="s">
        <v>33</v>
      </c>
      <c r="F146" s="25">
        <f>F147</f>
        <v>2223</v>
      </c>
      <c r="G146" s="110">
        <f t="shared" si="10"/>
        <v>-2223</v>
      </c>
      <c r="H146" s="25"/>
    </row>
    <row r="147" spans="1:8" ht="22.5" hidden="1" customHeight="1" x14ac:dyDescent="0.2">
      <c r="A147" s="122" t="s">
        <v>47</v>
      </c>
      <c r="B147" s="49">
        <v>5</v>
      </c>
      <c r="C147" s="49">
        <v>2</v>
      </c>
      <c r="D147" s="7" t="s">
        <v>132</v>
      </c>
      <c r="E147" s="23" t="s">
        <v>33</v>
      </c>
      <c r="F147" s="25">
        <f>F148</f>
        <v>2223</v>
      </c>
      <c r="G147" s="110">
        <f t="shared" si="10"/>
        <v>-2223</v>
      </c>
      <c r="H147" s="25"/>
    </row>
    <row r="148" spans="1:8" ht="24.75" hidden="1" customHeight="1" x14ac:dyDescent="0.2">
      <c r="A148" s="122" t="s">
        <v>134</v>
      </c>
      <c r="B148" s="49">
        <v>5</v>
      </c>
      <c r="C148" s="49">
        <v>2</v>
      </c>
      <c r="D148" s="7" t="s">
        <v>133</v>
      </c>
      <c r="E148" s="23" t="s">
        <v>33</v>
      </c>
      <c r="F148" s="25">
        <f>F149+F152</f>
        <v>2223</v>
      </c>
      <c r="G148" s="110">
        <f t="shared" si="10"/>
        <v>-2223</v>
      </c>
      <c r="H148" s="25"/>
    </row>
    <row r="149" spans="1:8" ht="58.5" hidden="1" customHeight="1" x14ac:dyDescent="0.2">
      <c r="A149" s="122" t="s">
        <v>135</v>
      </c>
      <c r="B149" s="49">
        <v>5</v>
      </c>
      <c r="C149" s="49">
        <v>2</v>
      </c>
      <c r="D149" s="7" t="s">
        <v>179</v>
      </c>
      <c r="E149" s="23"/>
      <c r="F149" s="25">
        <f>F150</f>
        <v>2000</v>
      </c>
      <c r="G149" s="110">
        <f t="shared" si="10"/>
        <v>-2000</v>
      </c>
      <c r="H149" s="25"/>
    </row>
    <row r="150" spans="1:8" ht="22.5" hidden="1" customHeight="1" x14ac:dyDescent="0.2">
      <c r="A150" s="123" t="s">
        <v>76</v>
      </c>
      <c r="B150" s="49">
        <v>5</v>
      </c>
      <c r="C150" s="49">
        <v>2</v>
      </c>
      <c r="D150" s="7" t="s">
        <v>179</v>
      </c>
      <c r="E150" s="23" t="s">
        <v>34</v>
      </c>
      <c r="F150" s="25">
        <f>F151</f>
        <v>2000</v>
      </c>
      <c r="G150" s="110">
        <f t="shared" si="10"/>
        <v>-2000</v>
      </c>
      <c r="H150" s="25"/>
    </row>
    <row r="151" spans="1:8" ht="22.5" hidden="1" x14ac:dyDescent="0.2">
      <c r="A151" s="123" t="s">
        <v>35</v>
      </c>
      <c r="B151" s="49">
        <v>5</v>
      </c>
      <c r="C151" s="49">
        <v>2</v>
      </c>
      <c r="D151" s="7" t="s">
        <v>179</v>
      </c>
      <c r="E151" s="23" t="s">
        <v>36</v>
      </c>
      <c r="F151" s="25">
        <v>2000</v>
      </c>
      <c r="G151" s="110">
        <f t="shared" si="10"/>
        <v>-2000</v>
      </c>
      <c r="H151" s="25"/>
    </row>
    <row r="152" spans="1:8" ht="59.25" hidden="1" customHeight="1" x14ac:dyDescent="0.2">
      <c r="A152" s="123" t="s">
        <v>136</v>
      </c>
      <c r="B152" s="49">
        <v>5</v>
      </c>
      <c r="C152" s="49">
        <v>2</v>
      </c>
      <c r="D152" s="7" t="s">
        <v>180</v>
      </c>
      <c r="E152" s="23"/>
      <c r="F152" s="25">
        <f>F153</f>
        <v>223</v>
      </c>
      <c r="G152" s="110">
        <f t="shared" si="10"/>
        <v>-223</v>
      </c>
      <c r="H152" s="25"/>
    </row>
    <row r="153" spans="1:8" ht="22.5" hidden="1" x14ac:dyDescent="0.2">
      <c r="A153" s="123" t="s">
        <v>76</v>
      </c>
      <c r="B153" s="49">
        <v>5</v>
      </c>
      <c r="C153" s="49">
        <v>2</v>
      </c>
      <c r="D153" s="7" t="s">
        <v>180</v>
      </c>
      <c r="E153" s="23">
        <v>200</v>
      </c>
      <c r="F153" s="25">
        <f>F154</f>
        <v>223</v>
      </c>
      <c r="G153" s="110">
        <f t="shared" si="10"/>
        <v>-223</v>
      </c>
      <c r="H153" s="25"/>
    </row>
    <row r="154" spans="1:8" ht="24" hidden="1" customHeight="1" x14ac:dyDescent="0.2">
      <c r="A154" s="123" t="s">
        <v>35</v>
      </c>
      <c r="B154" s="49">
        <v>5</v>
      </c>
      <c r="C154" s="49">
        <v>2</v>
      </c>
      <c r="D154" s="7" t="s">
        <v>180</v>
      </c>
      <c r="E154" s="23">
        <v>240</v>
      </c>
      <c r="F154" s="25">
        <v>223</v>
      </c>
      <c r="G154" s="110">
        <f t="shared" si="10"/>
        <v>-223</v>
      </c>
      <c r="H154" s="25"/>
    </row>
    <row r="155" spans="1:8" ht="11.25" customHeight="1" x14ac:dyDescent="0.2">
      <c r="A155" s="121" t="s">
        <v>17</v>
      </c>
      <c r="B155" s="49">
        <v>5</v>
      </c>
      <c r="C155" s="49">
        <v>3</v>
      </c>
      <c r="D155" s="7" t="s">
        <v>33</v>
      </c>
      <c r="E155" s="23" t="s">
        <v>33</v>
      </c>
      <c r="F155" s="69">
        <f>'расходы 2019'!F171</f>
        <v>683</v>
      </c>
      <c r="G155" s="110">
        <f t="shared" si="10"/>
        <v>-181</v>
      </c>
      <c r="H155" s="69">
        <f>'расходы 2019'!H171</f>
        <v>502</v>
      </c>
    </row>
    <row r="156" spans="1:8" ht="22.5" hidden="1" customHeight="1" x14ac:dyDescent="0.2">
      <c r="A156" s="122" t="s">
        <v>178</v>
      </c>
      <c r="B156" s="49">
        <v>5</v>
      </c>
      <c r="C156" s="49">
        <v>3</v>
      </c>
      <c r="D156" s="7" t="s">
        <v>137</v>
      </c>
      <c r="E156" s="23" t="s">
        <v>33</v>
      </c>
      <c r="F156" s="69">
        <f>F157</f>
        <v>683</v>
      </c>
      <c r="G156" s="110">
        <f t="shared" si="10"/>
        <v>0</v>
      </c>
      <c r="H156" s="69">
        <f>H157</f>
        <v>683</v>
      </c>
    </row>
    <row r="157" spans="1:8" ht="22.5" hidden="1" customHeight="1" x14ac:dyDescent="0.2">
      <c r="A157" s="123" t="s">
        <v>78</v>
      </c>
      <c r="B157" s="49">
        <v>5</v>
      </c>
      <c r="C157" s="49">
        <v>3</v>
      </c>
      <c r="D157" s="7" t="s">
        <v>138</v>
      </c>
      <c r="E157" s="23"/>
      <c r="F157" s="69">
        <f>F158</f>
        <v>683</v>
      </c>
      <c r="G157" s="110">
        <f t="shared" si="10"/>
        <v>0</v>
      </c>
      <c r="H157" s="69">
        <f>H158</f>
        <v>683</v>
      </c>
    </row>
    <row r="158" spans="1:8" ht="22.5" hidden="1" customHeight="1" x14ac:dyDescent="0.2">
      <c r="A158" s="123" t="s">
        <v>54</v>
      </c>
      <c r="B158" s="49">
        <v>5</v>
      </c>
      <c r="C158" s="49">
        <v>3</v>
      </c>
      <c r="D158" s="7" t="s">
        <v>139</v>
      </c>
      <c r="E158" s="23"/>
      <c r="F158" s="69">
        <f>F159</f>
        <v>683</v>
      </c>
      <c r="G158" s="110">
        <f t="shared" si="10"/>
        <v>0</v>
      </c>
      <c r="H158" s="69">
        <f>H159</f>
        <v>683</v>
      </c>
    </row>
    <row r="159" spans="1:8" ht="22.5" hidden="1" customHeight="1" x14ac:dyDescent="0.2">
      <c r="A159" s="123" t="s">
        <v>76</v>
      </c>
      <c r="B159" s="49">
        <v>5</v>
      </c>
      <c r="C159" s="49">
        <v>3</v>
      </c>
      <c r="D159" s="7" t="s">
        <v>139</v>
      </c>
      <c r="E159" s="23" t="s">
        <v>34</v>
      </c>
      <c r="F159" s="69">
        <f>F160</f>
        <v>683</v>
      </c>
      <c r="G159" s="110">
        <f t="shared" si="10"/>
        <v>0</v>
      </c>
      <c r="H159" s="69">
        <f>H160</f>
        <v>683</v>
      </c>
    </row>
    <row r="160" spans="1:8" ht="22.5" hidden="1" x14ac:dyDescent="0.2">
      <c r="A160" s="123" t="s">
        <v>35</v>
      </c>
      <c r="B160" s="49">
        <v>5</v>
      </c>
      <c r="C160" s="49">
        <v>3</v>
      </c>
      <c r="D160" s="7" t="s">
        <v>139</v>
      </c>
      <c r="E160" s="23" t="s">
        <v>36</v>
      </c>
      <c r="F160" s="69">
        <v>683</v>
      </c>
      <c r="G160" s="110">
        <f t="shared" si="10"/>
        <v>0</v>
      </c>
      <c r="H160" s="69">
        <v>683</v>
      </c>
    </row>
    <row r="161" spans="1:8" x14ac:dyDescent="0.2">
      <c r="A161" s="123" t="str">
        <f>'расходы 2019'!A177</f>
        <v>ОХРАНА ОКРУЖАЮЩЕЙ СРЕДЫ</v>
      </c>
      <c r="B161" s="49">
        <v>6</v>
      </c>
      <c r="C161" s="49"/>
      <c r="D161" s="7"/>
      <c r="E161" s="23"/>
      <c r="F161" s="69">
        <f>'расходы 2019'!F177</f>
        <v>1.4</v>
      </c>
      <c r="G161" s="110">
        <f t="shared" si="10"/>
        <v>0</v>
      </c>
      <c r="H161" s="69">
        <f>'расходы 2019'!H177</f>
        <v>1.4</v>
      </c>
    </row>
    <row r="162" spans="1:8" x14ac:dyDescent="0.2">
      <c r="A162" s="123" t="str">
        <f>'расходы 2019'!A178</f>
        <v>Другие вопросы в области охраны окружающей среды</v>
      </c>
      <c r="B162" s="49">
        <v>6</v>
      </c>
      <c r="C162" s="49">
        <v>5</v>
      </c>
      <c r="D162" s="7"/>
      <c r="E162" s="23"/>
      <c r="F162" s="69">
        <f>'расходы 2019'!F178</f>
        <v>1.4</v>
      </c>
      <c r="G162" s="110">
        <f t="shared" si="10"/>
        <v>0</v>
      </c>
      <c r="H162" s="69">
        <f>'расходы 2019'!H178</f>
        <v>1.4</v>
      </c>
    </row>
    <row r="163" spans="1:8" ht="11.25" customHeight="1" x14ac:dyDescent="0.2">
      <c r="A163" s="121" t="s">
        <v>23</v>
      </c>
      <c r="B163" s="49">
        <v>8</v>
      </c>
      <c r="C163" s="49">
        <v>0</v>
      </c>
      <c r="D163" s="7" t="s">
        <v>33</v>
      </c>
      <c r="E163" s="23" t="s">
        <v>33</v>
      </c>
      <c r="F163" s="69">
        <f>'расходы 2019'!F183</f>
        <v>1193.4000000000001</v>
      </c>
      <c r="G163" s="110">
        <f t="shared" si="10"/>
        <v>-3.0000000000200089E-2</v>
      </c>
      <c r="H163" s="69">
        <f>H164</f>
        <v>1193.3699999999999</v>
      </c>
    </row>
    <row r="164" spans="1:8" ht="11.25" customHeight="1" x14ac:dyDescent="0.2">
      <c r="A164" s="121" t="s">
        <v>18</v>
      </c>
      <c r="B164" s="49">
        <v>8</v>
      </c>
      <c r="C164" s="49">
        <v>1</v>
      </c>
      <c r="D164" s="7" t="s">
        <v>33</v>
      </c>
      <c r="E164" s="23" t="s">
        <v>33</v>
      </c>
      <c r="F164" s="69">
        <f>'расходы 2019'!F183</f>
        <v>1193.4000000000001</v>
      </c>
      <c r="G164" s="110">
        <f t="shared" si="10"/>
        <v>-3.0000000000200089E-2</v>
      </c>
      <c r="H164" s="69">
        <v>1193.3699999999999</v>
      </c>
    </row>
    <row r="165" spans="1:8" ht="22.5" hidden="1" customHeight="1" x14ac:dyDescent="0.2">
      <c r="A165" s="122" t="s">
        <v>141</v>
      </c>
      <c r="B165" s="49">
        <v>8</v>
      </c>
      <c r="C165" s="49">
        <v>1</v>
      </c>
      <c r="D165" s="7" t="s">
        <v>140</v>
      </c>
      <c r="E165" s="23" t="s">
        <v>33</v>
      </c>
      <c r="F165" s="69">
        <f>F166+F185</f>
        <v>1193.3</v>
      </c>
      <c r="G165" s="110">
        <f t="shared" si="10"/>
        <v>0</v>
      </c>
      <c r="H165" s="72">
        <f>H166+H185</f>
        <v>1193.3</v>
      </c>
    </row>
    <row r="166" spans="1:8" ht="27" hidden="1" customHeight="1" x14ac:dyDescent="0.2">
      <c r="A166" s="122" t="s">
        <v>143</v>
      </c>
      <c r="B166" s="49">
        <v>8</v>
      </c>
      <c r="C166" s="49">
        <v>1</v>
      </c>
      <c r="D166" s="7" t="s">
        <v>142</v>
      </c>
      <c r="E166" s="23" t="s">
        <v>33</v>
      </c>
      <c r="F166" s="69">
        <f>F167+F173</f>
        <v>1175.3</v>
      </c>
      <c r="G166" s="110">
        <f t="shared" si="10"/>
        <v>0</v>
      </c>
      <c r="H166" s="72">
        <f>H167+H173</f>
        <v>1175.3</v>
      </c>
    </row>
    <row r="167" spans="1:8" ht="21.75" hidden="1" customHeight="1" x14ac:dyDescent="0.2">
      <c r="A167" s="122" t="s">
        <v>57</v>
      </c>
      <c r="B167" s="49">
        <v>8</v>
      </c>
      <c r="C167" s="49">
        <v>1</v>
      </c>
      <c r="D167" s="7" t="s">
        <v>144</v>
      </c>
      <c r="E167" s="23"/>
      <c r="F167" s="69">
        <f>F168</f>
        <v>1041.0999999999999</v>
      </c>
      <c r="G167" s="110">
        <f t="shared" si="10"/>
        <v>0</v>
      </c>
      <c r="H167" s="72">
        <f>H168</f>
        <v>1041.0999999999999</v>
      </c>
    </row>
    <row r="168" spans="1:8" ht="27.75" hidden="1" customHeight="1" x14ac:dyDescent="0.2">
      <c r="A168" s="122" t="s">
        <v>146</v>
      </c>
      <c r="B168" s="49">
        <v>8</v>
      </c>
      <c r="C168" s="49">
        <v>1</v>
      </c>
      <c r="D168" s="7" t="s">
        <v>145</v>
      </c>
      <c r="E168" s="23" t="s">
        <v>33</v>
      </c>
      <c r="F168" s="69">
        <f>F169+F171</f>
        <v>1041.0999999999999</v>
      </c>
      <c r="G168" s="110">
        <f t="shared" si="10"/>
        <v>0</v>
      </c>
      <c r="H168" s="72">
        <f>H169+H171</f>
        <v>1041.0999999999999</v>
      </c>
    </row>
    <row r="169" spans="1:8" ht="45.75" hidden="1" customHeight="1" x14ac:dyDescent="0.2">
      <c r="A169" s="123" t="s">
        <v>37</v>
      </c>
      <c r="B169" s="49">
        <v>8</v>
      </c>
      <c r="C169" s="49">
        <v>1</v>
      </c>
      <c r="D169" s="7" t="s">
        <v>145</v>
      </c>
      <c r="E169" s="23" t="s">
        <v>38</v>
      </c>
      <c r="F169" s="69">
        <f>F170</f>
        <v>954.3</v>
      </c>
      <c r="G169" s="110">
        <f t="shared" si="10"/>
        <v>0</v>
      </c>
      <c r="H169" s="72">
        <f>H170</f>
        <v>954.3</v>
      </c>
    </row>
    <row r="170" spans="1:8" ht="19.5" hidden="1" customHeight="1" x14ac:dyDescent="0.2">
      <c r="A170" s="123" t="s">
        <v>39</v>
      </c>
      <c r="B170" s="49">
        <v>8</v>
      </c>
      <c r="C170" s="49">
        <v>1</v>
      </c>
      <c r="D170" s="7" t="s">
        <v>145</v>
      </c>
      <c r="E170" s="23" t="s">
        <v>40</v>
      </c>
      <c r="F170" s="69">
        <v>954.3</v>
      </c>
      <c r="G170" s="110">
        <f t="shared" si="10"/>
        <v>0</v>
      </c>
      <c r="H170" s="72">
        <v>954.3</v>
      </c>
    </row>
    <row r="171" spans="1:8" ht="30" hidden="1" customHeight="1" x14ac:dyDescent="0.2">
      <c r="A171" s="123" t="s">
        <v>76</v>
      </c>
      <c r="B171" s="49">
        <v>8</v>
      </c>
      <c r="C171" s="49">
        <v>1</v>
      </c>
      <c r="D171" s="7" t="s">
        <v>145</v>
      </c>
      <c r="E171" s="23" t="s">
        <v>34</v>
      </c>
      <c r="F171" s="69">
        <f>F172</f>
        <v>86.8</v>
      </c>
      <c r="G171" s="110">
        <f t="shared" si="10"/>
        <v>0</v>
      </c>
      <c r="H171" s="72">
        <f>H172</f>
        <v>86.8</v>
      </c>
    </row>
    <row r="172" spans="1:8" ht="30" hidden="1" customHeight="1" x14ac:dyDescent="0.2">
      <c r="A172" s="123" t="s">
        <v>35</v>
      </c>
      <c r="B172" s="49">
        <v>8</v>
      </c>
      <c r="C172" s="49">
        <v>1</v>
      </c>
      <c r="D172" s="7" t="s">
        <v>145</v>
      </c>
      <c r="E172" s="23" t="s">
        <v>36</v>
      </c>
      <c r="F172" s="69">
        <v>86.8</v>
      </c>
      <c r="G172" s="110">
        <f t="shared" si="10"/>
        <v>0</v>
      </c>
      <c r="H172" s="72">
        <v>86.8</v>
      </c>
    </row>
    <row r="173" spans="1:8" ht="19.5" hidden="1" customHeight="1" x14ac:dyDescent="0.2">
      <c r="A173" s="123" t="s">
        <v>147</v>
      </c>
      <c r="B173" s="49">
        <v>8</v>
      </c>
      <c r="C173" s="49">
        <v>1</v>
      </c>
      <c r="D173" s="7" t="s">
        <v>148</v>
      </c>
      <c r="E173" s="23"/>
      <c r="F173" s="69">
        <f>F174</f>
        <v>134.19999999999999</v>
      </c>
      <c r="G173" s="110">
        <f t="shared" si="10"/>
        <v>0</v>
      </c>
      <c r="H173" s="72">
        <f>H174</f>
        <v>134.19999999999999</v>
      </c>
    </row>
    <row r="174" spans="1:8" ht="30" hidden="1" customHeight="1" x14ac:dyDescent="0.2">
      <c r="A174" s="123" t="s">
        <v>150</v>
      </c>
      <c r="B174" s="49">
        <v>8</v>
      </c>
      <c r="C174" s="49">
        <v>1</v>
      </c>
      <c r="D174" s="16" t="s">
        <v>149</v>
      </c>
      <c r="E174" s="23"/>
      <c r="F174" s="69">
        <f>F175</f>
        <v>134.19999999999999</v>
      </c>
      <c r="G174" s="110">
        <f t="shared" si="10"/>
        <v>0</v>
      </c>
      <c r="H174" s="72">
        <f>H175</f>
        <v>134.19999999999999</v>
      </c>
    </row>
    <row r="175" spans="1:8" ht="22.5" hidden="1" customHeight="1" x14ac:dyDescent="0.2">
      <c r="A175" s="123" t="s">
        <v>76</v>
      </c>
      <c r="B175" s="49">
        <v>8</v>
      </c>
      <c r="C175" s="49">
        <v>1</v>
      </c>
      <c r="D175" s="16" t="s">
        <v>149</v>
      </c>
      <c r="E175" s="23" t="s">
        <v>34</v>
      </c>
      <c r="F175" s="69">
        <f>F176</f>
        <v>134.19999999999999</v>
      </c>
      <c r="G175" s="110">
        <f t="shared" si="10"/>
        <v>0</v>
      </c>
      <c r="H175" s="72">
        <f>H176</f>
        <v>134.19999999999999</v>
      </c>
    </row>
    <row r="176" spans="1:8" ht="22.5" hidden="1" x14ac:dyDescent="0.2">
      <c r="A176" s="123" t="s">
        <v>35</v>
      </c>
      <c r="B176" s="49">
        <v>8</v>
      </c>
      <c r="C176" s="49">
        <v>1</v>
      </c>
      <c r="D176" s="16" t="s">
        <v>149</v>
      </c>
      <c r="E176" s="23" t="s">
        <v>36</v>
      </c>
      <c r="F176" s="69">
        <v>134.19999999999999</v>
      </c>
      <c r="G176" s="110">
        <f t="shared" si="10"/>
        <v>0</v>
      </c>
      <c r="H176" s="72">
        <v>134.19999999999999</v>
      </c>
    </row>
    <row r="177" spans="1:8" hidden="1" x14ac:dyDescent="0.2">
      <c r="A177" s="123"/>
      <c r="B177" s="49">
        <v>8</v>
      </c>
      <c r="C177" s="49">
        <v>1</v>
      </c>
      <c r="D177" s="16"/>
      <c r="E177" s="23"/>
      <c r="F177" s="69">
        <v>0</v>
      </c>
      <c r="G177" s="110">
        <f t="shared" si="10"/>
        <v>0</v>
      </c>
      <c r="H177" s="72">
        <v>0</v>
      </c>
    </row>
    <row r="178" spans="1:8" hidden="1" x14ac:dyDescent="0.2">
      <c r="A178" s="123"/>
      <c r="B178" s="49">
        <v>8</v>
      </c>
      <c r="C178" s="49">
        <v>1</v>
      </c>
      <c r="D178" s="44" t="s">
        <v>192</v>
      </c>
      <c r="E178" s="23"/>
      <c r="F178" s="69">
        <v>0</v>
      </c>
      <c r="G178" s="110">
        <f t="shared" si="10"/>
        <v>0</v>
      </c>
      <c r="H178" s="72">
        <v>0</v>
      </c>
    </row>
    <row r="179" spans="1:8" ht="22.5" hidden="1" x14ac:dyDescent="0.2">
      <c r="A179" s="123" t="s">
        <v>76</v>
      </c>
      <c r="B179" s="49">
        <v>8</v>
      </c>
      <c r="C179" s="49">
        <v>1</v>
      </c>
      <c r="D179" s="44" t="s">
        <v>192</v>
      </c>
      <c r="E179" s="23">
        <v>200</v>
      </c>
      <c r="F179" s="69">
        <v>0</v>
      </c>
      <c r="G179" s="110">
        <f t="shared" si="10"/>
        <v>0</v>
      </c>
      <c r="H179" s="72">
        <v>0</v>
      </c>
    </row>
    <row r="180" spans="1:8" ht="22.5" hidden="1" x14ac:dyDescent="0.2">
      <c r="A180" s="123" t="s">
        <v>35</v>
      </c>
      <c r="B180" s="49">
        <v>8</v>
      </c>
      <c r="C180" s="49">
        <v>1</v>
      </c>
      <c r="D180" s="44" t="s">
        <v>192</v>
      </c>
      <c r="E180" s="23">
        <v>240</v>
      </c>
      <c r="F180" s="69">
        <v>0</v>
      </c>
      <c r="G180" s="110">
        <f t="shared" si="10"/>
        <v>0</v>
      </c>
      <c r="H180" s="72">
        <v>0</v>
      </c>
    </row>
    <row r="181" spans="1:8" hidden="1" x14ac:dyDescent="0.2">
      <c r="A181" s="123"/>
      <c r="B181" s="49">
        <v>8</v>
      </c>
      <c r="C181" s="49">
        <v>1</v>
      </c>
      <c r="D181" s="44"/>
      <c r="E181" s="23"/>
      <c r="F181" s="69">
        <v>0</v>
      </c>
      <c r="G181" s="110">
        <f t="shared" si="10"/>
        <v>0</v>
      </c>
      <c r="H181" s="72">
        <v>0</v>
      </c>
    </row>
    <row r="182" spans="1:8" hidden="1" x14ac:dyDescent="0.2">
      <c r="A182" s="123"/>
      <c r="B182" s="49">
        <v>8</v>
      </c>
      <c r="C182" s="49">
        <v>1</v>
      </c>
      <c r="D182" s="44" t="s">
        <v>193</v>
      </c>
      <c r="E182" s="23"/>
      <c r="F182" s="69">
        <v>0</v>
      </c>
      <c r="G182" s="110">
        <f t="shared" si="10"/>
        <v>0</v>
      </c>
      <c r="H182" s="72">
        <v>0</v>
      </c>
    </row>
    <row r="183" spans="1:8" ht="22.5" hidden="1" x14ac:dyDescent="0.2">
      <c r="A183" s="123" t="s">
        <v>76</v>
      </c>
      <c r="B183" s="49">
        <v>8</v>
      </c>
      <c r="C183" s="49">
        <v>1</v>
      </c>
      <c r="D183" s="44" t="s">
        <v>193</v>
      </c>
      <c r="E183" s="23">
        <v>200</v>
      </c>
      <c r="F183" s="69">
        <v>0</v>
      </c>
      <c r="G183" s="110">
        <f t="shared" si="10"/>
        <v>0</v>
      </c>
      <c r="H183" s="72">
        <v>0</v>
      </c>
    </row>
    <row r="184" spans="1:8" ht="22.5" hidden="1" x14ac:dyDescent="0.2">
      <c r="A184" s="123" t="s">
        <v>35</v>
      </c>
      <c r="B184" s="49">
        <v>8</v>
      </c>
      <c r="C184" s="49">
        <v>1</v>
      </c>
      <c r="D184" s="44" t="s">
        <v>193</v>
      </c>
      <c r="E184" s="23">
        <v>240</v>
      </c>
      <c r="F184" s="69">
        <v>0</v>
      </c>
      <c r="G184" s="110">
        <f t="shared" si="10"/>
        <v>0</v>
      </c>
      <c r="H184" s="72">
        <v>0</v>
      </c>
    </row>
    <row r="185" spans="1:8" ht="11.25" hidden="1" customHeight="1" x14ac:dyDescent="0.2">
      <c r="A185" s="122" t="s">
        <v>58</v>
      </c>
      <c r="B185" s="49">
        <v>8</v>
      </c>
      <c r="C185" s="49">
        <v>1</v>
      </c>
      <c r="D185" s="7" t="s">
        <v>152</v>
      </c>
      <c r="E185" s="23" t="s">
        <v>33</v>
      </c>
      <c r="F185" s="69">
        <f>F186</f>
        <v>18</v>
      </c>
      <c r="G185" s="110">
        <f t="shared" si="10"/>
        <v>0</v>
      </c>
      <c r="H185" s="72">
        <f>H186</f>
        <v>18</v>
      </c>
    </row>
    <row r="186" spans="1:8" ht="26.25" hidden="1" customHeight="1" x14ac:dyDescent="0.2">
      <c r="A186" s="122" t="s">
        <v>153</v>
      </c>
      <c r="B186" s="49">
        <v>8</v>
      </c>
      <c r="C186" s="49">
        <v>1</v>
      </c>
      <c r="D186" s="7" t="s">
        <v>154</v>
      </c>
      <c r="E186" s="23" t="s">
        <v>33</v>
      </c>
      <c r="F186" s="69">
        <f>F187</f>
        <v>18</v>
      </c>
      <c r="G186" s="110">
        <f t="shared" si="10"/>
        <v>0</v>
      </c>
      <c r="H186" s="72">
        <f>H187</f>
        <v>18</v>
      </c>
    </row>
    <row r="187" spans="1:8" ht="22.5" hidden="1" customHeight="1" x14ac:dyDescent="0.2">
      <c r="A187" s="123" t="s">
        <v>146</v>
      </c>
      <c r="B187" s="49">
        <v>8</v>
      </c>
      <c r="C187" s="49">
        <v>1</v>
      </c>
      <c r="D187" s="16" t="s">
        <v>151</v>
      </c>
      <c r="E187" s="23"/>
      <c r="F187" s="69">
        <f>F188</f>
        <v>18</v>
      </c>
      <c r="G187" s="110">
        <f t="shared" si="10"/>
        <v>0</v>
      </c>
      <c r="H187" s="72">
        <f>H188</f>
        <v>18</v>
      </c>
    </row>
    <row r="188" spans="1:8" ht="26.25" hidden="1" customHeight="1" x14ac:dyDescent="0.2">
      <c r="A188" s="123" t="s">
        <v>76</v>
      </c>
      <c r="B188" s="49">
        <v>8</v>
      </c>
      <c r="C188" s="49">
        <v>1</v>
      </c>
      <c r="D188" s="16" t="s">
        <v>151</v>
      </c>
      <c r="E188" s="23">
        <v>200</v>
      </c>
      <c r="F188" s="69">
        <f>F189</f>
        <v>18</v>
      </c>
      <c r="G188" s="110">
        <f t="shared" si="10"/>
        <v>0</v>
      </c>
      <c r="H188" s="72">
        <f>H189</f>
        <v>18</v>
      </c>
    </row>
    <row r="189" spans="1:8" ht="26.25" hidden="1" customHeight="1" x14ac:dyDescent="0.2">
      <c r="A189" s="123" t="s">
        <v>35</v>
      </c>
      <c r="B189" s="49">
        <v>8</v>
      </c>
      <c r="C189" s="49">
        <v>1</v>
      </c>
      <c r="D189" s="16" t="s">
        <v>151</v>
      </c>
      <c r="E189" s="23">
        <v>240</v>
      </c>
      <c r="F189" s="69">
        <v>18</v>
      </c>
      <c r="G189" s="110">
        <f t="shared" si="10"/>
        <v>0</v>
      </c>
      <c r="H189" s="72">
        <v>18</v>
      </c>
    </row>
    <row r="190" spans="1:8" ht="11.25" customHeight="1" x14ac:dyDescent="0.2">
      <c r="A190" s="121" t="s">
        <v>24</v>
      </c>
      <c r="B190" s="49">
        <v>11</v>
      </c>
      <c r="C190" s="49">
        <v>0</v>
      </c>
      <c r="D190" s="7" t="s">
        <v>33</v>
      </c>
      <c r="E190" s="23" t="s">
        <v>33</v>
      </c>
      <c r="F190" s="69">
        <f>'расходы 2019'!F204</f>
        <v>6933.1</v>
      </c>
      <c r="G190" s="110">
        <f t="shared" si="10"/>
        <v>24.999999999999091</v>
      </c>
      <c r="H190" s="69">
        <f>H191</f>
        <v>6958.0999999999995</v>
      </c>
    </row>
    <row r="191" spans="1:8" ht="11.25" customHeight="1" x14ac:dyDescent="0.2">
      <c r="A191" s="121" t="s">
        <v>19</v>
      </c>
      <c r="B191" s="49">
        <v>11</v>
      </c>
      <c r="C191" s="49">
        <v>1</v>
      </c>
      <c r="D191" s="7" t="s">
        <v>33</v>
      </c>
      <c r="E191" s="23" t="s">
        <v>33</v>
      </c>
      <c r="F191" s="69">
        <f>'расходы 2019'!F205</f>
        <v>6933.0999999999995</v>
      </c>
      <c r="G191" s="110">
        <f t="shared" ref="G191" si="11">H191-F191</f>
        <v>25</v>
      </c>
      <c r="H191" s="69">
        <f>'расходы 2019'!H204</f>
        <v>6958.0999999999995</v>
      </c>
    </row>
    <row r="192" spans="1:8" ht="39" hidden="1" customHeight="1" x14ac:dyDescent="0.2">
      <c r="A192" s="122" t="s">
        <v>141</v>
      </c>
      <c r="B192" s="49">
        <v>11</v>
      </c>
      <c r="C192" s="49">
        <v>1</v>
      </c>
      <c r="D192" s="7" t="s">
        <v>140</v>
      </c>
      <c r="E192" s="23" t="s">
        <v>33</v>
      </c>
      <c r="F192" s="69">
        <f>F193</f>
        <v>6933.1</v>
      </c>
      <c r="G192" s="20">
        <f t="shared" ref="G192:G202" si="12">H192-F192</f>
        <v>0</v>
      </c>
      <c r="H192" s="20">
        <v>6933.1</v>
      </c>
    </row>
    <row r="193" spans="1:8" ht="16.5" hidden="1" customHeight="1" x14ac:dyDescent="0.2">
      <c r="A193" s="122" t="s">
        <v>155</v>
      </c>
      <c r="B193" s="49">
        <v>11</v>
      </c>
      <c r="C193" s="49">
        <v>1</v>
      </c>
      <c r="D193" s="7" t="s">
        <v>157</v>
      </c>
      <c r="E193" s="23" t="s">
        <v>33</v>
      </c>
      <c r="F193" s="69">
        <f>F194</f>
        <v>6933.1</v>
      </c>
      <c r="G193" s="20">
        <f t="shared" si="12"/>
        <v>0</v>
      </c>
      <c r="H193" s="20">
        <v>6933.1</v>
      </c>
    </row>
    <row r="194" spans="1:8" ht="31.5" hidden="1" customHeight="1" x14ac:dyDescent="0.2">
      <c r="A194" s="122" t="s">
        <v>156</v>
      </c>
      <c r="B194" s="49">
        <v>11</v>
      </c>
      <c r="C194" s="49">
        <v>1</v>
      </c>
      <c r="D194" s="7" t="s">
        <v>158</v>
      </c>
      <c r="E194" s="23"/>
      <c r="F194" s="69">
        <f>F195</f>
        <v>6933.1</v>
      </c>
      <c r="G194" s="20">
        <f t="shared" si="12"/>
        <v>0</v>
      </c>
      <c r="H194" s="20">
        <v>6933.1</v>
      </c>
    </row>
    <row r="195" spans="1:8" ht="32.25" hidden="1" customHeight="1" x14ac:dyDescent="0.2">
      <c r="A195" s="122" t="s">
        <v>52</v>
      </c>
      <c r="B195" s="49">
        <v>11</v>
      </c>
      <c r="C195" s="49">
        <v>1</v>
      </c>
      <c r="D195" s="7" t="s">
        <v>159</v>
      </c>
      <c r="E195" s="23" t="s">
        <v>33</v>
      </c>
      <c r="F195" s="69">
        <f>F196+F198+F200</f>
        <v>6933.1</v>
      </c>
      <c r="G195" s="20">
        <f t="shared" si="12"/>
        <v>0</v>
      </c>
      <c r="H195" s="20">
        <v>6933.1</v>
      </c>
    </row>
    <row r="196" spans="1:8" ht="45" hidden="1" customHeight="1" x14ac:dyDescent="0.2">
      <c r="A196" s="123" t="s">
        <v>37</v>
      </c>
      <c r="B196" s="49">
        <v>11</v>
      </c>
      <c r="C196" s="49">
        <v>1</v>
      </c>
      <c r="D196" s="7" t="s">
        <v>159</v>
      </c>
      <c r="E196" s="23" t="s">
        <v>38</v>
      </c>
      <c r="F196" s="69">
        <f>F197</f>
        <v>6157.9</v>
      </c>
      <c r="G196" s="20">
        <f t="shared" si="12"/>
        <v>0</v>
      </c>
      <c r="H196" s="20">
        <v>6157.9</v>
      </c>
    </row>
    <row r="197" spans="1:8" hidden="1" x14ac:dyDescent="0.2">
      <c r="A197" s="123" t="s">
        <v>39</v>
      </c>
      <c r="B197" s="49">
        <v>11</v>
      </c>
      <c r="C197" s="49">
        <v>1</v>
      </c>
      <c r="D197" s="7" t="s">
        <v>159</v>
      </c>
      <c r="E197" s="23" t="s">
        <v>40</v>
      </c>
      <c r="F197" s="69">
        <v>6157.9</v>
      </c>
      <c r="G197" s="20">
        <f t="shared" si="12"/>
        <v>0</v>
      </c>
      <c r="H197" s="20">
        <v>6157.9</v>
      </c>
    </row>
    <row r="198" spans="1:8" ht="22.5" hidden="1" customHeight="1" x14ac:dyDescent="0.2">
      <c r="A198" s="123" t="s">
        <v>76</v>
      </c>
      <c r="B198" s="49">
        <v>11</v>
      </c>
      <c r="C198" s="49">
        <v>1</v>
      </c>
      <c r="D198" s="7" t="s">
        <v>159</v>
      </c>
      <c r="E198" s="23" t="s">
        <v>34</v>
      </c>
      <c r="F198" s="69">
        <f>F199</f>
        <v>757.6</v>
      </c>
      <c r="G198" s="20">
        <f t="shared" si="12"/>
        <v>-4.3500000000000227</v>
      </c>
      <c r="H198" s="20">
        <v>753.25</v>
      </c>
    </row>
    <row r="199" spans="1:8" ht="22.5" hidden="1" x14ac:dyDescent="0.2">
      <c r="A199" s="123" t="s">
        <v>35</v>
      </c>
      <c r="B199" s="49">
        <v>11</v>
      </c>
      <c r="C199" s="49">
        <v>1</v>
      </c>
      <c r="D199" s="7" t="s">
        <v>159</v>
      </c>
      <c r="E199" s="23" t="s">
        <v>36</v>
      </c>
      <c r="F199" s="69">
        <v>757.6</v>
      </c>
      <c r="G199" s="20">
        <f t="shared" si="12"/>
        <v>-4.3500000000000227</v>
      </c>
      <c r="H199" s="20">
        <v>753.25</v>
      </c>
    </row>
    <row r="200" spans="1:8" ht="11.25" hidden="1" customHeight="1" x14ac:dyDescent="0.2">
      <c r="A200" s="123" t="s">
        <v>43</v>
      </c>
      <c r="B200" s="49">
        <v>11</v>
      </c>
      <c r="C200" s="49">
        <v>1</v>
      </c>
      <c r="D200" s="7" t="s">
        <v>159</v>
      </c>
      <c r="E200" s="23" t="s">
        <v>44</v>
      </c>
      <c r="F200" s="69">
        <f>F201</f>
        <v>17.600000000000001</v>
      </c>
      <c r="G200" s="20">
        <f t="shared" si="12"/>
        <v>4.3499999999999979</v>
      </c>
      <c r="H200" s="20">
        <v>21.95</v>
      </c>
    </row>
    <row r="201" spans="1:8" hidden="1" x14ac:dyDescent="0.2">
      <c r="A201" s="123" t="s">
        <v>45</v>
      </c>
      <c r="B201" s="49">
        <v>11</v>
      </c>
      <c r="C201" s="49">
        <v>1</v>
      </c>
      <c r="D201" s="7" t="s">
        <v>159</v>
      </c>
      <c r="E201" s="23" t="s">
        <v>46</v>
      </c>
      <c r="F201" s="69">
        <v>17.600000000000001</v>
      </c>
      <c r="G201" s="20">
        <f t="shared" si="12"/>
        <v>4.3499999999999979</v>
      </c>
      <c r="H201" s="20">
        <v>21.95</v>
      </c>
    </row>
    <row r="202" spans="1:8" hidden="1" x14ac:dyDescent="0.2">
      <c r="A202" s="125"/>
      <c r="B202" s="51"/>
      <c r="C202" s="51"/>
      <c r="D202" s="52"/>
      <c r="E202" s="53" t="s">
        <v>71</v>
      </c>
      <c r="F202" s="71" t="e">
        <f>#REF!+F69+F78+F108+F134+F163+F190</f>
        <v>#REF!</v>
      </c>
      <c r="G202" s="54" t="e">
        <f t="shared" si="12"/>
        <v>#REF!</v>
      </c>
      <c r="H202" s="54">
        <v>33052.21</v>
      </c>
    </row>
    <row r="203" spans="1:8" ht="11.25" customHeight="1" x14ac:dyDescent="0.2">
      <c r="A203" s="126" t="s">
        <v>71</v>
      </c>
      <c r="B203" s="55"/>
      <c r="C203" s="55"/>
      <c r="D203" s="56"/>
      <c r="E203" s="57"/>
      <c r="F203" s="58">
        <f>F190+F163+F134+F108+F78+F69+F8+F161</f>
        <v>35992.594999999994</v>
      </c>
      <c r="G203" s="58">
        <f>G190+G163+G134+G108+G78+G69+G8+G161</f>
        <v>139.78761999999915</v>
      </c>
      <c r="H203" s="58">
        <f>H190+H163+H134+H108+H78+H69+H8+H161</f>
        <v>36132.382619999997</v>
      </c>
    </row>
    <row r="204" spans="1:8" x14ac:dyDescent="0.2">
      <c r="F204" s="10"/>
      <c r="H204" s="21"/>
    </row>
    <row r="206" spans="1:8" s="19" customFormat="1" x14ac:dyDescent="0.2">
      <c r="A206" s="1"/>
      <c r="B206" s="21"/>
      <c r="C206" s="21"/>
      <c r="D206" s="3"/>
      <c r="E206" s="22"/>
      <c r="F206" s="10"/>
      <c r="G206" s="22"/>
      <c r="H206" s="22"/>
    </row>
  </sheetData>
  <autoFilter ref="A7:F203"/>
  <mergeCells count="4">
    <mergeCell ref="E3:F3"/>
    <mergeCell ref="G3:H3"/>
    <mergeCell ref="A4:H4"/>
    <mergeCell ref="G1:H1"/>
  </mergeCells>
  <pageMargins left="0" right="0" top="0" bottom="0" header="0" footer="0"/>
  <pageSetup paperSize="9"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276"/>
  <sheetViews>
    <sheetView topLeftCell="A247" zoomScaleNormal="100" workbookViewId="0">
      <selection activeCell="I83" sqref="I83"/>
    </sheetView>
  </sheetViews>
  <sheetFormatPr defaultRowHeight="11.25" x14ac:dyDescent="0.2"/>
  <cols>
    <col min="1" max="1" width="50.42578125" style="1" customWidth="1"/>
    <col min="2" max="2" width="6.42578125" style="1" customWidth="1"/>
    <col min="3" max="3" width="5.42578125" style="21" customWidth="1"/>
    <col min="4" max="4" width="5.28515625" style="21" customWidth="1"/>
    <col min="5" max="5" width="10.5703125" style="3" customWidth="1"/>
    <col min="6" max="6" width="7.140625" style="22" customWidth="1"/>
    <col min="7" max="7" width="17.28515625" style="21" customWidth="1"/>
    <col min="8" max="8" width="9.140625" style="22"/>
    <col min="9" max="9" width="16" style="22" customWidth="1"/>
    <col min="10" max="16384" width="9.140625" style="22"/>
  </cols>
  <sheetData>
    <row r="1" spans="1:13" ht="51.75" customHeight="1" x14ac:dyDescent="0.2">
      <c r="H1" s="177" t="s">
        <v>339</v>
      </c>
      <c r="I1" s="177"/>
    </row>
    <row r="3" spans="1:13" ht="44.25" customHeight="1" x14ac:dyDescent="0.2">
      <c r="F3" s="177"/>
      <c r="G3" s="177"/>
      <c r="H3" s="177" t="s">
        <v>218</v>
      </c>
      <c r="I3" s="177"/>
    </row>
    <row r="4" spans="1:13" ht="19.5" customHeight="1" x14ac:dyDescent="0.2">
      <c r="A4" s="179" t="s">
        <v>189</v>
      </c>
      <c r="B4" s="179"/>
      <c r="C4" s="179"/>
      <c r="D4" s="179"/>
      <c r="E4" s="179"/>
      <c r="F4" s="179"/>
      <c r="G4" s="179"/>
      <c r="H4" s="179"/>
      <c r="I4" s="179"/>
    </row>
    <row r="5" spans="1:13" ht="21" customHeight="1" x14ac:dyDescent="0.2"/>
    <row r="6" spans="1:13" x14ac:dyDescent="0.2">
      <c r="I6" s="21" t="s">
        <v>88</v>
      </c>
    </row>
    <row r="7" spans="1:13" ht="81" customHeight="1" x14ac:dyDescent="0.2">
      <c r="A7" s="6" t="s">
        <v>0</v>
      </c>
      <c r="B7" s="6"/>
      <c r="C7" s="6" t="s">
        <v>1</v>
      </c>
      <c r="D7" s="6" t="s">
        <v>2</v>
      </c>
      <c r="E7" s="33" t="s">
        <v>3</v>
      </c>
      <c r="F7" s="6" t="s">
        <v>4</v>
      </c>
      <c r="G7" s="74" t="s">
        <v>219</v>
      </c>
      <c r="H7" s="26" t="s">
        <v>190</v>
      </c>
      <c r="I7" s="32" t="s">
        <v>191</v>
      </c>
    </row>
    <row r="8" spans="1:13" ht="22.5" customHeight="1" x14ac:dyDescent="0.2">
      <c r="A8" s="113" t="s">
        <v>5</v>
      </c>
      <c r="B8" s="34">
        <v>650</v>
      </c>
      <c r="C8" s="35">
        <v>1</v>
      </c>
      <c r="D8" s="35">
        <v>0</v>
      </c>
      <c r="E8" s="33" t="s">
        <v>33</v>
      </c>
      <c r="F8" s="36" t="s">
        <v>33</v>
      </c>
      <c r="G8" s="85">
        <f>'расходы 2019'!F8</f>
        <v>18283.274999999998</v>
      </c>
      <c r="H8" s="112">
        <f t="shared" ref="H8:H29" si="0">I8-G8</f>
        <v>164.28700000000026</v>
      </c>
      <c r="I8" s="85">
        <f>'расходы 2019'!H8</f>
        <v>18447.561999999998</v>
      </c>
      <c r="K8" s="80"/>
    </row>
    <row r="9" spans="1:13" ht="22.5" customHeight="1" x14ac:dyDescent="0.2">
      <c r="A9" s="113" t="s">
        <v>6</v>
      </c>
      <c r="B9" s="34">
        <v>650</v>
      </c>
      <c r="C9" s="35">
        <v>1</v>
      </c>
      <c r="D9" s="35">
        <v>2</v>
      </c>
      <c r="E9" s="33" t="s">
        <v>33</v>
      </c>
      <c r="F9" s="36" t="s">
        <v>33</v>
      </c>
      <c r="G9" s="85">
        <f>'расходы 2019'!F9</f>
        <v>1875</v>
      </c>
      <c r="H9" s="112">
        <f t="shared" si="0"/>
        <v>0</v>
      </c>
      <c r="I9" s="85">
        <f t="shared" ref="I9" si="1">I10</f>
        <v>1875</v>
      </c>
    </row>
    <row r="10" spans="1:13" ht="27" customHeight="1" x14ac:dyDescent="0.2">
      <c r="A10" s="114" t="s">
        <v>95</v>
      </c>
      <c r="B10" s="34">
        <v>650</v>
      </c>
      <c r="C10" s="35">
        <v>1</v>
      </c>
      <c r="D10" s="35">
        <v>2</v>
      </c>
      <c r="E10" s="33" t="s">
        <v>92</v>
      </c>
      <c r="F10" s="36" t="s">
        <v>33</v>
      </c>
      <c r="G10" s="85">
        <f>'расходы 2019'!F10</f>
        <v>1875</v>
      </c>
      <c r="H10" s="112">
        <f t="shared" si="0"/>
        <v>0</v>
      </c>
      <c r="I10" s="85">
        <f>I11</f>
        <v>1875</v>
      </c>
    </row>
    <row r="11" spans="1:13" ht="35.25" customHeight="1" x14ac:dyDescent="0.2">
      <c r="A11" s="114" t="s">
        <v>72</v>
      </c>
      <c r="B11" s="34">
        <v>650</v>
      </c>
      <c r="C11" s="35">
        <v>1</v>
      </c>
      <c r="D11" s="35">
        <v>2</v>
      </c>
      <c r="E11" s="33" t="s">
        <v>93</v>
      </c>
      <c r="F11" s="36"/>
      <c r="G11" s="85">
        <f>'расходы 2019'!F11</f>
        <v>1875</v>
      </c>
      <c r="H11" s="112">
        <f t="shared" si="0"/>
        <v>0</v>
      </c>
      <c r="I11" s="85">
        <f>+I12</f>
        <v>1875</v>
      </c>
      <c r="L11" s="29"/>
    </row>
    <row r="12" spans="1:13" ht="18.75" customHeight="1" x14ac:dyDescent="0.2">
      <c r="A12" s="114" t="s">
        <v>51</v>
      </c>
      <c r="B12" s="34">
        <v>650</v>
      </c>
      <c r="C12" s="35">
        <v>1</v>
      </c>
      <c r="D12" s="35">
        <v>2</v>
      </c>
      <c r="E12" s="33" t="s">
        <v>94</v>
      </c>
      <c r="F12" s="36" t="s">
        <v>33</v>
      </c>
      <c r="G12" s="85">
        <f>'расходы 2019'!F12</f>
        <v>1875</v>
      </c>
      <c r="H12" s="112">
        <f t="shared" si="0"/>
        <v>0</v>
      </c>
      <c r="I12" s="85">
        <f>I13</f>
        <v>1875</v>
      </c>
    </row>
    <row r="13" spans="1:13" ht="47.25" customHeight="1" x14ac:dyDescent="0.2">
      <c r="A13" s="115" t="s">
        <v>37</v>
      </c>
      <c r="B13" s="34">
        <v>650</v>
      </c>
      <c r="C13" s="35">
        <v>1</v>
      </c>
      <c r="D13" s="35">
        <v>2</v>
      </c>
      <c r="E13" s="33" t="s">
        <v>94</v>
      </c>
      <c r="F13" s="36" t="s">
        <v>38</v>
      </c>
      <c r="G13" s="85">
        <f>G14</f>
        <v>1875</v>
      </c>
      <c r="H13" s="112">
        <f t="shared" si="0"/>
        <v>0</v>
      </c>
      <c r="I13" s="85">
        <f>I14</f>
        <v>1875</v>
      </c>
    </row>
    <row r="14" spans="1:13" ht="25.5" customHeight="1" x14ac:dyDescent="0.2">
      <c r="A14" s="115" t="s">
        <v>41</v>
      </c>
      <c r="B14" s="34">
        <v>650</v>
      </c>
      <c r="C14" s="35">
        <v>1</v>
      </c>
      <c r="D14" s="35">
        <v>2</v>
      </c>
      <c r="E14" s="33" t="s">
        <v>94</v>
      </c>
      <c r="F14" s="36" t="s">
        <v>42</v>
      </c>
      <c r="G14" s="85">
        <f>G15+G16</f>
        <v>1875</v>
      </c>
      <c r="H14" s="112">
        <f t="shared" si="0"/>
        <v>0</v>
      </c>
      <c r="I14" s="85">
        <f>I15+I16</f>
        <v>1875</v>
      </c>
      <c r="M14" s="29"/>
    </row>
    <row r="15" spans="1:13" ht="18" customHeight="1" x14ac:dyDescent="0.2">
      <c r="A15" s="115" t="s">
        <v>65</v>
      </c>
      <c r="B15" s="34">
        <v>650</v>
      </c>
      <c r="C15" s="35">
        <v>1</v>
      </c>
      <c r="D15" s="35">
        <v>2</v>
      </c>
      <c r="E15" s="33" t="s">
        <v>94</v>
      </c>
      <c r="F15" s="36">
        <v>121</v>
      </c>
      <c r="G15" s="85">
        <f>1540.48683+4.51317</f>
        <v>1545</v>
      </c>
      <c r="H15" s="112">
        <f t="shared" si="0"/>
        <v>0</v>
      </c>
      <c r="I15" s="85">
        <f>1540.48683+4.51317</f>
        <v>1545</v>
      </c>
    </row>
    <row r="16" spans="1:13" ht="36.75" customHeight="1" x14ac:dyDescent="0.2">
      <c r="A16" s="115" t="s">
        <v>66</v>
      </c>
      <c r="B16" s="34">
        <v>650</v>
      </c>
      <c r="C16" s="35">
        <v>1</v>
      </c>
      <c r="D16" s="35">
        <v>2</v>
      </c>
      <c r="E16" s="33" t="s">
        <v>94</v>
      </c>
      <c r="F16" s="36">
        <v>129</v>
      </c>
      <c r="G16" s="85">
        <v>330</v>
      </c>
      <c r="H16" s="112">
        <f t="shared" si="0"/>
        <v>0</v>
      </c>
      <c r="I16" s="85">
        <v>330</v>
      </c>
    </row>
    <row r="17" spans="1:9" ht="38.25" customHeight="1" x14ac:dyDescent="0.2">
      <c r="A17" s="115" t="s">
        <v>7</v>
      </c>
      <c r="B17" s="34">
        <v>650</v>
      </c>
      <c r="C17" s="35">
        <v>1</v>
      </c>
      <c r="D17" s="35">
        <v>4</v>
      </c>
      <c r="E17" s="33"/>
      <c r="F17" s="36"/>
      <c r="G17" s="85">
        <f>G18</f>
        <v>10423.209999999999</v>
      </c>
      <c r="H17" s="112">
        <f t="shared" si="0"/>
        <v>2.0000000004074536E-3</v>
      </c>
      <c r="I17" s="85">
        <f>I18</f>
        <v>10423.212</v>
      </c>
    </row>
    <row r="18" spans="1:9" ht="33.75" customHeight="1" x14ac:dyDescent="0.2">
      <c r="A18" s="114" t="s">
        <v>95</v>
      </c>
      <c r="B18" s="34">
        <v>650</v>
      </c>
      <c r="C18" s="35">
        <v>1</v>
      </c>
      <c r="D18" s="35">
        <v>4</v>
      </c>
      <c r="E18" s="33" t="s">
        <v>92</v>
      </c>
      <c r="F18" s="36" t="s">
        <v>33</v>
      </c>
      <c r="G18" s="85">
        <f>G19</f>
        <v>10423.209999999999</v>
      </c>
      <c r="H18" s="112">
        <f t="shared" si="0"/>
        <v>2.0000000004074536E-3</v>
      </c>
      <c r="I18" s="85">
        <f>I19</f>
        <v>10423.212</v>
      </c>
    </row>
    <row r="19" spans="1:9" ht="33.75" customHeight="1" x14ac:dyDescent="0.2">
      <c r="A19" s="114" t="s">
        <v>73</v>
      </c>
      <c r="B19" s="34">
        <v>650</v>
      </c>
      <c r="C19" s="35">
        <v>1</v>
      </c>
      <c r="D19" s="35">
        <v>4</v>
      </c>
      <c r="E19" s="33" t="s">
        <v>93</v>
      </c>
      <c r="F19" s="36"/>
      <c r="G19" s="85">
        <f t="shared" ref="G19:I21" si="2">G20</f>
        <v>10423.209999999999</v>
      </c>
      <c r="H19" s="112">
        <f t="shared" si="0"/>
        <v>2.0000000004074536E-3</v>
      </c>
      <c r="I19" s="85">
        <f t="shared" si="2"/>
        <v>10423.212</v>
      </c>
    </row>
    <row r="20" spans="1:9" ht="11.25" customHeight="1" x14ac:dyDescent="0.2">
      <c r="A20" s="114" t="s">
        <v>25</v>
      </c>
      <c r="B20" s="34">
        <v>650</v>
      </c>
      <c r="C20" s="35">
        <v>1</v>
      </c>
      <c r="D20" s="35">
        <v>4</v>
      </c>
      <c r="E20" s="33" t="s">
        <v>96</v>
      </c>
      <c r="F20" s="36" t="s">
        <v>33</v>
      </c>
      <c r="G20" s="85">
        <f t="shared" si="2"/>
        <v>10423.209999999999</v>
      </c>
      <c r="H20" s="112">
        <f t="shared" si="0"/>
        <v>2.0000000004074536E-3</v>
      </c>
      <c r="I20" s="85">
        <f t="shared" si="2"/>
        <v>10423.212</v>
      </c>
    </row>
    <row r="21" spans="1:9" ht="45" customHeight="1" x14ac:dyDescent="0.2">
      <c r="A21" s="115" t="s">
        <v>37</v>
      </c>
      <c r="B21" s="34">
        <v>650</v>
      </c>
      <c r="C21" s="35">
        <v>1</v>
      </c>
      <c r="D21" s="35">
        <v>4</v>
      </c>
      <c r="E21" s="33" t="s">
        <v>96</v>
      </c>
      <c r="F21" s="36" t="s">
        <v>38</v>
      </c>
      <c r="G21" s="85">
        <f t="shared" si="2"/>
        <v>10423.209999999999</v>
      </c>
      <c r="H21" s="112">
        <f t="shared" si="0"/>
        <v>2.0000000004074536E-3</v>
      </c>
      <c r="I21" s="85">
        <f t="shared" si="2"/>
        <v>10423.212</v>
      </c>
    </row>
    <row r="22" spans="1:9" ht="22.5" x14ac:dyDescent="0.2">
      <c r="A22" s="115" t="s">
        <v>41</v>
      </c>
      <c r="B22" s="34">
        <v>650</v>
      </c>
      <c r="C22" s="35">
        <v>1</v>
      </c>
      <c r="D22" s="35">
        <v>4</v>
      </c>
      <c r="E22" s="33" t="s">
        <v>96</v>
      </c>
      <c r="F22" s="36" t="s">
        <v>42</v>
      </c>
      <c r="G22" s="86">
        <f>G23+G24+G25</f>
        <v>10423.209999999999</v>
      </c>
      <c r="H22" s="112">
        <f t="shared" si="0"/>
        <v>2.0000000004074536E-3</v>
      </c>
      <c r="I22" s="86">
        <f>I23+I24+I25</f>
        <v>10423.212</v>
      </c>
    </row>
    <row r="23" spans="1:9" x14ac:dyDescent="0.2">
      <c r="A23" s="115" t="s">
        <v>65</v>
      </c>
      <c r="B23" s="34">
        <v>650</v>
      </c>
      <c r="C23" s="35">
        <v>1</v>
      </c>
      <c r="D23" s="35">
        <v>4</v>
      </c>
      <c r="E23" s="33" t="s">
        <v>96</v>
      </c>
      <c r="F23" s="36">
        <v>121</v>
      </c>
      <c r="G23" s="86">
        <f>7725+23</f>
        <v>7748</v>
      </c>
      <c r="H23" s="112">
        <f t="shared" si="0"/>
        <v>0</v>
      </c>
      <c r="I23" s="86">
        <f>7725+23</f>
        <v>7748</v>
      </c>
    </row>
    <row r="24" spans="1:9" ht="22.5" x14ac:dyDescent="0.2">
      <c r="A24" s="115" t="s">
        <v>26</v>
      </c>
      <c r="B24" s="34">
        <v>650</v>
      </c>
      <c r="C24" s="35">
        <v>1</v>
      </c>
      <c r="D24" s="35">
        <v>4</v>
      </c>
      <c r="E24" s="33" t="s">
        <v>96</v>
      </c>
      <c r="F24" s="36">
        <v>122</v>
      </c>
      <c r="G24" s="86">
        <v>475.21</v>
      </c>
      <c r="H24" s="112">
        <f t="shared" si="0"/>
        <v>2.0000000000095497E-3</v>
      </c>
      <c r="I24" s="86">
        <v>475.21199999999999</v>
      </c>
    </row>
    <row r="25" spans="1:9" ht="33.75" x14ac:dyDescent="0.2">
      <c r="A25" s="115" t="s">
        <v>66</v>
      </c>
      <c r="B25" s="34">
        <v>650</v>
      </c>
      <c r="C25" s="35">
        <v>1</v>
      </c>
      <c r="D25" s="35">
        <v>4</v>
      </c>
      <c r="E25" s="33" t="s">
        <v>96</v>
      </c>
      <c r="F25" s="36">
        <v>129</v>
      </c>
      <c r="G25" s="86">
        <v>2200</v>
      </c>
      <c r="H25" s="112">
        <f t="shared" si="0"/>
        <v>0</v>
      </c>
      <c r="I25" s="86">
        <v>2200</v>
      </c>
    </row>
    <row r="26" spans="1:9" ht="38.25" customHeight="1" x14ac:dyDescent="0.2">
      <c r="A26" s="115" t="s">
        <v>63</v>
      </c>
      <c r="B26" s="34">
        <v>650</v>
      </c>
      <c r="C26" s="35">
        <v>1</v>
      </c>
      <c r="D26" s="35">
        <v>6</v>
      </c>
      <c r="E26" s="33"/>
      <c r="F26" s="36"/>
      <c r="G26" s="85">
        <f>G32+G27</f>
        <v>20.900000000000002</v>
      </c>
      <c r="H26" s="112">
        <f t="shared" si="0"/>
        <v>0</v>
      </c>
      <c r="I26" s="85">
        <f>I32+I27</f>
        <v>20.900000000000002</v>
      </c>
    </row>
    <row r="27" spans="1:9" ht="29.25" customHeight="1" x14ac:dyDescent="0.2">
      <c r="A27" s="114" t="s">
        <v>95</v>
      </c>
      <c r="B27" s="34">
        <v>650</v>
      </c>
      <c r="C27" s="35">
        <v>1</v>
      </c>
      <c r="D27" s="35">
        <v>6</v>
      </c>
      <c r="E27" s="33" t="s">
        <v>92</v>
      </c>
      <c r="F27" s="36"/>
      <c r="G27" s="85">
        <f>G28</f>
        <v>0.6</v>
      </c>
      <c r="H27" s="112">
        <f t="shared" si="0"/>
        <v>0</v>
      </c>
      <c r="I27" s="85">
        <f>I28</f>
        <v>0.6</v>
      </c>
    </row>
    <row r="28" spans="1:9" ht="38.25" customHeight="1" x14ac:dyDescent="0.2">
      <c r="A28" s="114" t="s">
        <v>73</v>
      </c>
      <c r="B28" s="34">
        <v>650</v>
      </c>
      <c r="C28" s="35">
        <v>1</v>
      </c>
      <c r="D28" s="35">
        <v>6</v>
      </c>
      <c r="E28" s="33" t="s">
        <v>93</v>
      </c>
      <c r="F28" s="36"/>
      <c r="G28" s="85">
        <f>G29</f>
        <v>0.6</v>
      </c>
      <c r="H28" s="112">
        <f t="shared" si="0"/>
        <v>0</v>
      </c>
      <c r="I28" s="85">
        <f>I29</f>
        <v>0.6</v>
      </c>
    </row>
    <row r="29" spans="1:9" ht="50.25" customHeight="1" x14ac:dyDescent="0.2">
      <c r="A29" s="115" t="s">
        <v>62</v>
      </c>
      <c r="B29" s="34">
        <v>650</v>
      </c>
      <c r="C29" s="35">
        <v>1</v>
      </c>
      <c r="D29" s="35">
        <v>6</v>
      </c>
      <c r="E29" s="33" t="s">
        <v>97</v>
      </c>
      <c r="F29" s="36"/>
      <c r="G29" s="85">
        <f>G30</f>
        <v>0.6</v>
      </c>
      <c r="H29" s="112">
        <f t="shared" si="0"/>
        <v>0</v>
      </c>
      <c r="I29" s="85">
        <f>I30</f>
        <v>0.6</v>
      </c>
    </row>
    <row r="30" spans="1:9" ht="15" hidden="1" customHeight="1" x14ac:dyDescent="0.2">
      <c r="A30" s="37" t="s">
        <v>49</v>
      </c>
      <c r="B30" s="38">
        <v>650</v>
      </c>
      <c r="C30" s="39"/>
      <c r="D30" s="39"/>
      <c r="E30" s="40" t="s">
        <v>97</v>
      </c>
      <c r="F30" s="41">
        <v>500</v>
      </c>
      <c r="G30" s="107">
        <f>G31</f>
        <v>0.6</v>
      </c>
      <c r="H30" s="108">
        <v>0</v>
      </c>
      <c r="I30" s="107">
        <f>I31</f>
        <v>0.6</v>
      </c>
    </row>
    <row r="31" spans="1:9" ht="15.75" customHeight="1" x14ac:dyDescent="0.2">
      <c r="A31" s="115" t="s">
        <v>32</v>
      </c>
      <c r="B31" s="34">
        <v>650</v>
      </c>
      <c r="C31" s="35">
        <v>1</v>
      </c>
      <c r="D31" s="35">
        <v>6</v>
      </c>
      <c r="E31" s="33" t="s">
        <v>97</v>
      </c>
      <c r="F31" s="36">
        <v>540</v>
      </c>
      <c r="G31" s="85">
        <v>0.6</v>
      </c>
      <c r="H31" s="112">
        <f t="shared" ref="H31:H94" si="3">I31-G31</f>
        <v>0</v>
      </c>
      <c r="I31" s="85">
        <v>0.6</v>
      </c>
    </row>
    <row r="32" spans="1:9" ht="18" customHeight="1" x14ac:dyDescent="0.2">
      <c r="A32" s="114" t="s">
        <v>50</v>
      </c>
      <c r="B32" s="34">
        <v>650</v>
      </c>
      <c r="C32" s="35">
        <v>1</v>
      </c>
      <c r="D32" s="35">
        <v>6</v>
      </c>
      <c r="E32" s="33" t="s">
        <v>91</v>
      </c>
      <c r="F32" s="36"/>
      <c r="G32" s="85">
        <f>G33</f>
        <v>20.3</v>
      </c>
      <c r="H32" s="112">
        <f t="shared" si="3"/>
        <v>0</v>
      </c>
      <c r="I32" s="85">
        <f>I33</f>
        <v>20.3</v>
      </c>
    </row>
    <row r="33" spans="1:9" ht="24" customHeight="1" x14ac:dyDescent="0.2">
      <c r="A33" s="114" t="s">
        <v>177</v>
      </c>
      <c r="B33" s="34">
        <v>650</v>
      </c>
      <c r="C33" s="35">
        <v>1</v>
      </c>
      <c r="D33" s="35">
        <v>6</v>
      </c>
      <c r="E33" s="33" t="s">
        <v>98</v>
      </c>
      <c r="F33" s="36"/>
      <c r="G33" s="85">
        <f>G34</f>
        <v>20.3</v>
      </c>
      <c r="H33" s="112">
        <f t="shared" si="3"/>
        <v>0</v>
      </c>
      <c r="I33" s="85">
        <f>I34</f>
        <v>20.3</v>
      </c>
    </row>
    <row r="34" spans="1:9" ht="45" customHeight="1" x14ac:dyDescent="0.2">
      <c r="A34" s="115" t="s">
        <v>62</v>
      </c>
      <c r="B34" s="34">
        <v>650</v>
      </c>
      <c r="C34" s="35">
        <v>1</v>
      </c>
      <c r="D34" s="35">
        <v>6</v>
      </c>
      <c r="E34" s="33" t="s">
        <v>99</v>
      </c>
      <c r="F34" s="36"/>
      <c r="G34" s="85">
        <f t="shared" ref="G34:I35" si="4">G35</f>
        <v>20.3</v>
      </c>
      <c r="H34" s="112">
        <f t="shared" si="3"/>
        <v>0</v>
      </c>
      <c r="I34" s="85">
        <f t="shared" si="4"/>
        <v>20.3</v>
      </c>
    </row>
    <row r="35" spans="1:9" ht="11.25" customHeight="1" x14ac:dyDescent="0.2">
      <c r="A35" s="115" t="s">
        <v>49</v>
      </c>
      <c r="B35" s="34">
        <v>650</v>
      </c>
      <c r="C35" s="35">
        <v>1</v>
      </c>
      <c r="D35" s="35">
        <v>6</v>
      </c>
      <c r="E35" s="33" t="s">
        <v>99</v>
      </c>
      <c r="F35" s="36">
        <v>500</v>
      </c>
      <c r="G35" s="85">
        <f t="shared" si="4"/>
        <v>20.3</v>
      </c>
      <c r="H35" s="112">
        <f t="shared" si="3"/>
        <v>0</v>
      </c>
      <c r="I35" s="85">
        <f t="shared" si="4"/>
        <v>20.3</v>
      </c>
    </row>
    <row r="36" spans="1:9" ht="11.25" customHeight="1" x14ac:dyDescent="0.2">
      <c r="A36" s="115" t="s">
        <v>32</v>
      </c>
      <c r="B36" s="34">
        <v>650</v>
      </c>
      <c r="C36" s="35">
        <v>1</v>
      </c>
      <c r="D36" s="35">
        <v>6</v>
      </c>
      <c r="E36" s="33" t="s">
        <v>99</v>
      </c>
      <c r="F36" s="36">
        <v>540</v>
      </c>
      <c r="G36" s="85">
        <v>20.3</v>
      </c>
      <c r="H36" s="112">
        <f t="shared" si="3"/>
        <v>0</v>
      </c>
      <c r="I36" s="85">
        <v>20.3</v>
      </c>
    </row>
    <row r="37" spans="1:9" ht="11.25" customHeight="1" x14ac:dyDescent="0.2">
      <c r="A37" s="113" t="s">
        <v>8</v>
      </c>
      <c r="B37" s="34">
        <v>650</v>
      </c>
      <c r="C37" s="35">
        <v>1</v>
      </c>
      <c r="D37" s="35">
        <v>11</v>
      </c>
      <c r="E37" s="33"/>
      <c r="F37" s="36" t="s">
        <v>33</v>
      </c>
      <c r="G37" s="85">
        <f t="shared" ref="G37:I41" si="5">G38</f>
        <v>50</v>
      </c>
      <c r="H37" s="112">
        <f t="shared" si="3"/>
        <v>0</v>
      </c>
      <c r="I37" s="85">
        <f t="shared" si="5"/>
        <v>50</v>
      </c>
    </row>
    <row r="38" spans="1:9" ht="12.75" customHeight="1" x14ac:dyDescent="0.2">
      <c r="A38" s="114" t="s">
        <v>50</v>
      </c>
      <c r="B38" s="34">
        <v>650</v>
      </c>
      <c r="C38" s="35">
        <v>1</v>
      </c>
      <c r="D38" s="35">
        <v>11</v>
      </c>
      <c r="E38" s="33" t="s">
        <v>91</v>
      </c>
      <c r="F38" s="36" t="s">
        <v>33</v>
      </c>
      <c r="G38" s="85">
        <f t="shared" si="5"/>
        <v>50</v>
      </c>
      <c r="H38" s="112">
        <f t="shared" si="3"/>
        <v>0</v>
      </c>
      <c r="I38" s="85">
        <f t="shared" si="5"/>
        <v>50</v>
      </c>
    </row>
    <row r="39" spans="1:9" ht="33.75" customHeight="1" x14ac:dyDescent="0.2">
      <c r="A39" s="114" t="s">
        <v>74</v>
      </c>
      <c r="B39" s="34">
        <v>650</v>
      </c>
      <c r="C39" s="35">
        <v>1</v>
      </c>
      <c r="D39" s="35">
        <v>11</v>
      </c>
      <c r="E39" s="33" t="s">
        <v>100</v>
      </c>
      <c r="F39" s="36" t="s">
        <v>33</v>
      </c>
      <c r="G39" s="85">
        <f>G40</f>
        <v>50</v>
      </c>
      <c r="H39" s="112">
        <f t="shared" si="3"/>
        <v>0</v>
      </c>
      <c r="I39" s="85">
        <f>I40</f>
        <v>50</v>
      </c>
    </row>
    <row r="40" spans="1:9" ht="12" customHeight="1" x14ac:dyDescent="0.2">
      <c r="A40" s="114" t="s">
        <v>90</v>
      </c>
      <c r="B40" s="34">
        <v>650</v>
      </c>
      <c r="C40" s="35">
        <v>1</v>
      </c>
      <c r="D40" s="35">
        <v>11</v>
      </c>
      <c r="E40" s="33" t="s">
        <v>101</v>
      </c>
      <c r="F40" s="36"/>
      <c r="G40" s="86">
        <f>G41</f>
        <v>50</v>
      </c>
      <c r="H40" s="112">
        <f t="shared" si="3"/>
        <v>0</v>
      </c>
      <c r="I40" s="86">
        <f>I41</f>
        <v>50</v>
      </c>
    </row>
    <row r="41" spans="1:9" ht="11.25" customHeight="1" x14ac:dyDescent="0.2">
      <c r="A41" s="115" t="s">
        <v>43</v>
      </c>
      <c r="B41" s="34">
        <v>650</v>
      </c>
      <c r="C41" s="35">
        <v>1</v>
      </c>
      <c r="D41" s="35">
        <v>11</v>
      </c>
      <c r="E41" s="33" t="s">
        <v>101</v>
      </c>
      <c r="F41" s="36" t="s">
        <v>44</v>
      </c>
      <c r="G41" s="85">
        <f t="shared" si="5"/>
        <v>50</v>
      </c>
      <c r="H41" s="112">
        <f t="shared" si="3"/>
        <v>0</v>
      </c>
      <c r="I41" s="85">
        <f t="shared" si="5"/>
        <v>50</v>
      </c>
    </row>
    <row r="42" spans="1:9" x14ac:dyDescent="0.2">
      <c r="A42" s="115" t="s">
        <v>28</v>
      </c>
      <c r="B42" s="34">
        <v>650</v>
      </c>
      <c r="C42" s="35">
        <v>1</v>
      </c>
      <c r="D42" s="35">
        <v>11</v>
      </c>
      <c r="E42" s="33" t="s">
        <v>101</v>
      </c>
      <c r="F42" s="36" t="s">
        <v>22</v>
      </c>
      <c r="G42" s="86">
        <v>50</v>
      </c>
      <c r="H42" s="112">
        <f t="shared" si="3"/>
        <v>0</v>
      </c>
      <c r="I42" s="86">
        <v>50</v>
      </c>
    </row>
    <row r="43" spans="1:9" ht="11.25" customHeight="1" x14ac:dyDescent="0.2">
      <c r="A43" s="113" t="s">
        <v>9</v>
      </c>
      <c r="B43" s="34">
        <v>650</v>
      </c>
      <c r="C43" s="35">
        <v>1</v>
      </c>
      <c r="D43" s="35">
        <v>13</v>
      </c>
      <c r="E43" s="33" t="s">
        <v>33</v>
      </c>
      <c r="F43" s="36" t="s">
        <v>33</v>
      </c>
      <c r="G43" s="111">
        <f>G49+G78+G88+G44</f>
        <v>5908.61</v>
      </c>
      <c r="H43" s="112">
        <f t="shared" si="3"/>
        <v>164.25500000000011</v>
      </c>
      <c r="I43" s="111">
        <f>I49+I78+I88+I44</f>
        <v>6072.8649999999998</v>
      </c>
    </row>
    <row r="44" spans="1:9" ht="27" customHeight="1" x14ac:dyDescent="0.2">
      <c r="A44" s="113" t="s">
        <v>210</v>
      </c>
      <c r="B44" s="34">
        <v>650</v>
      </c>
      <c r="C44" s="35">
        <v>1</v>
      </c>
      <c r="D44" s="35">
        <v>13</v>
      </c>
      <c r="E44" s="33" t="s">
        <v>207</v>
      </c>
      <c r="F44" s="36"/>
      <c r="G44" s="111">
        <v>0</v>
      </c>
      <c r="H44" s="112">
        <f t="shared" si="3"/>
        <v>0</v>
      </c>
      <c r="I44" s="85">
        <v>0</v>
      </c>
    </row>
    <row r="45" spans="1:9" ht="23.25" customHeight="1" x14ac:dyDescent="0.2">
      <c r="A45" s="113" t="s">
        <v>211</v>
      </c>
      <c r="B45" s="34">
        <v>650</v>
      </c>
      <c r="C45" s="35">
        <v>1</v>
      </c>
      <c r="D45" s="35">
        <v>13</v>
      </c>
      <c r="E45" s="33" t="s">
        <v>208</v>
      </c>
      <c r="F45" s="36"/>
      <c r="G45" s="111">
        <v>0</v>
      </c>
      <c r="H45" s="112">
        <f t="shared" si="3"/>
        <v>0</v>
      </c>
      <c r="I45" s="85">
        <v>0</v>
      </c>
    </row>
    <row r="46" spans="1:9" ht="26.25" customHeight="1" x14ac:dyDescent="0.2">
      <c r="A46" s="115" t="s">
        <v>76</v>
      </c>
      <c r="B46" s="34">
        <v>650</v>
      </c>
      <c r="C46" s="35">
        <v>1</v>
      </c>
      <c r="D46" s="35">
        <v>13</v>
      </c>
      <c r="E46" s="33" t="s">
        <v>208</v>
      </c>
      <c r="F46" s="36">
        <v>200</v>
      </c>
      <c r="G46" s="111">
        <v>0</v>
      </c>
      <c r="H46" s="112">
        <f t="shared" si="3"/>
        <v>0</v>
      </c>
      <c r="I46" s="85">
        <v>0</v>
      </c>
    </row>
    <row r="47" spans="1:9" ht="24.75" customHeight="1" x14ac:dyDescent="0.2">
      <c r="A47" s="115" t="s">
        <v>35</v>
      </c>
      <c r="B47" s="34">
        <v>650</v>
      </c>
      <c r="C47" s="35">
        <v>1</v>
      </c>
      <c r="D47" s="35">
        <v>13</v>
      </c>
      <c r="E47" s="33" t="s">
        <v>208</v>
      </c>
      <c r="F47" s="36">
        <v>240</v>
      </c>
      <c r="G47" s="111">
        <v>0</v>
      </c>
      <c r="H47" s="112">
        <f t="shared" si="3"/>
        <v>0</v>
      </c>
      <c r="I47" s="85">
        <v>0</v>
      </c>
    </row>
    <row r="48" spans="1:9" ht="27" customHeight="1" x14ac:dyDescent="0.2">
      <c r="A48" s="115" t="s">
        <v>35</v>
      </c>
      <c r="B48" s="34">
        <v>650</v>
      </c>
      <c r="C48" s="35">
        <v>1</v>
      </c>
      <c r="D48" s="35">
        <v>13</v>
      </c>
      <c r="E48" s="33" t="s">
        <v>208</v>
      </c>
      <c r="F48" s="36">
        <v>244</v>
      </c>
      <c r="G48" s="111">
        <v>0</v>
      </c>
      <c r="H48" s="112">
        <f t="shared" si="3"/>
        <v>0</v>
      </c>
      <c r="I48" s="85">
        <v>0</v>
      </c>
    </row>
    <row r="49" spans="1:11" ht="22.5" customHeight="1" x14ac:dyDescent="0.2">
      <c r="A49" s="114" t="s">
        <v>95</v>
      </c>
      <c r="B49" s="34">
        <v>650</v>
      </c>
      <c r="C49" s="35">
        <v>1</v>
      </c>
      <c r="D49" s="35">
        <v>13</v>
      </c>
      <c r="E49" s="33" t="s">
        <v>92</v>
      </c>
      <c r="F49" s="36" t="s">
        <v>33</v>
      </c>
      <c r="G49" s="111">
        <f>G50</f>
        <v>4984.0149999999994</v>
      </c>
      <c r="H49" s="112">
        <f t="shared" si="3"/>
        <v>10</v>
      </c>
      <c r="I49" s="85">
        <f>I50</f>
        <v>4994.0149999999994</v>
      </c>
    </row>
    <row r="50" spans="1:11" ht="35.25" customHeight="1" x14ac:dyDescent="0.2">
      <c r="A50" s="114" t="s">
        <v>72</v>
      </c>
      <c r="B50" s="34">
        <v>650</v>
      </c>
      <c r="C50" s="35">
        <v>1</v>
      </c>
      <c r="D50" s="35">
        <v>13</v>
      </c>
      <c r="E50" s="33" t="s">
        <v>93</v>
      </c>
      <c r="F50" s="36" t="s">
        <v>33</v>
      </c>
      <c r="G50" s="111">
        <f>G51+G67</f>
        <v>4984.0149999999994</v>
      </c>
      <c r="H50" s="112">
        <f t="shared" si="3"/>
        <v>10</v>
      </c>
      <c r="I50" s="85">
        <f>I51+I67</f>
        <v>4994.0149999999994</v>
      </c>
    </row>
    <row r="51" spans="1:11" ht="25.5" customHeight="1" x14ac:dyDescent="0.2">
      <c r="A51" s="114" t="s">
        <v>54</v>
      </c>
      <c r="B51" s="34">
        <v>650</v>
      </c>
      <c r="C51" s="35">
        <v>1</v>
      </c>
      <c r="D51" s="35">
        <v>13</v>
      </c>
      <c r="E51" s="33" t="s">
        <v>103</v>
      </c>
      <c r="F51" s="36"/>
      <c r="G51" s="112">
        <f>G52+G57+G60</f>
        <v>4881.3149999999996</v>
      </c>
      <c r="H51" s="112">
        <f t="shared" si="3"/>
        <v>10</v>
      </c>
      <c r="I51" s="86">
        <f>I52+I57+I60</f>
        <v>4891.3149999999996</v>
      </c>
    </row>
    <row r="52" spans="1:11" ht="47.25" customHeight="1" x14ac:dyDescent="0.2">
      <c r="A52" s="115" t="s">
        <v>37</v>
      </c>
      <c r="B52" s="34">
        <v>650</v>
      </c>
      <c r="C52" s="35">
        <v>1</v>
      </c>
      <c r="D52" s="35">
        <v>13</v>
      </c>
      <c r="E52" s="33" t="s">
        <v>103</v>
      </c>
      <c r="F52" s="36" t="s">
        <v>38</v>
      </c>
      <c r="G52" s="112">
        <f>G53</f>
        <v>4687</v>
      </c>
      <c r="H52" s="112">
        <f t="shared" si="3"/>
        <v>-13</v>
      </c>
      <c r="I52" s="86">
        <f>I53</f>
        <v>4674</v>
      </c>
    </row>
    <row r="53" spans="1:11" ht="14.25" customHeight="1" x14ac:dyDescent="0.2">
      <c r="A53" s="115" t="s">
        <v>39</v>
      </c>
      <c r="B53" s="34">
        <v>650</v>
      </c>
      <c r="C53" s="35">
        <v>1</v>
      </c>
      <c r="D53" s="35">
        <v>13</v>
      </c>
      <c r="E53" s="33" t="s">
        <v>103</v>
      </c>
      <c r="F53" s="36" t="s">
        <v>40</v>
      </c>
      <c r="G53" s="112">
        <f>G54+G55+G56</f>
        <v>4687</v>
      </c>
      <c r="H53" s="112">
        <f t="shared" si="3"/>
        <v>-13</v>
      </c>
      <c r="I53" s="86">
        <f>I54+I55+I56</f>
        <v>4674</v>
      </c>
    </row>
    <row r="54" spans="1:11" ht="14.25" customHeight="1" x14ac:dyDescent="0.2">
      <c r="A54" s="115" t="s">
        <v>67</v>
      </c>
      <c r="B54" s="34">
        <v>650</v>
      </c>
      <c r="C54" s="35">
        <v>1</v>
      </c>
      <c r="D54" s="35">
        <v>13</v>
      </c>
      <c r="E54" s="33" t="s">
        <v>103</v>
      </c>
      <c r="F54" s="36">
        <v>111</v>
      </c>
      <c r="G54" s="112">
        <f>3200+247</f>
        <v>3447</v>
      </c>
      <c r="H54" s="112">
        <f t="shared" si="3"/>
        <v>0</v>
      </c>
      <c r="I54" s="86">
        <f>3200+247</f>
        <v>3447</v>
      </c>
    </row>
    <row r="55" spans="1:11" ht="24" customHeight="1" x14ac:dyDescent="0.2">
      <c r="A55" s="115" t="s">
        <v>29</v>
      </c>
      <c r="B55" s="34">
        <v>650</v>
      </c>
      <c r="C55" s="35">
        <v>1</v>
      </c>
      <c r="D55" s="35">
        <v>13</v>
      </c>
      <c r="E55" s="33" t="s">
        <v>103</v>
      </c>
      <c r="F55" s="36">
        <v>112</v>
      </c>
      <c r="G55" s="112">
        <v>240</v>
      </c>
      <c r="H55" s="112">
        <f t="shared" si="3"/>
        <v>-13</v>
      </c>
      <c r="I55" s="86">
        <v>227</v>
      </c>
    </row>
    <row r="56" spans="1:11" ht="34.5" customHeight="1" x14ac:dyDescent="0.2">
      <c r="A56" s="115" t="s">
        <v>68</v>
      </c>
      <c r="B56" s="34">
        <v>650</v>
      </c>
      <c r="C56" s="35">
        <v>1</v>
      </c>
      <c r="D56" s="35">
        <v>13</v>
      </c>
      <c r="E56" s="33" t="s">
        <v>103</v>
      </c>
      <c r="F56" s="36">
        <v>119</v>
      </c>
      <c r="G56" s="111">
        <v>1000</v>
      </c>
      <c r="H56" s="112">
        <f t="shared" si="3"/>
        <v>0</v>
      </c>
      <c r="I56" s="85">
        <v>1000</v>
      </c>
    </row>
    <row r="57" spans="1:11" ht="22.5" customHeight="1" x14ac:dyDescent="0.2">
      <c r="A57" s="115" t="s">
        <v>76</v>
      </c>
      <c r="B57" s="34">
        <v>650</v>
      </c>
      <c r="C57" s="35">
        <v>1</v>
      </c>
      <c r="D57" s="35">
        <v>13</v>
      </c>
      <c r="E57" s="33" t="s">
        <v>103</v>
      </c>
      <c r="F57" s="36" t="s">
        <v>34</v>
      </c>
      <c r="G57" s="111">
        <f t="shared" ref="G57:I58" si="6">G58</f>
        <v>133.91499999999999</v>
      </c>
      <c r="H57" s="112">
        <f t="shared" si="3"/>
        <v>23</v>
      </c>
      <c r="I57" s="85">
        <f t="shared" si="6"/>
        <v>156.91499999999999</v>
      </c>
    </row>
    <row r="58" spans="1:11" ht="22.5" x14ac:dyDescent="0.2">
      <c r="A58" s="115" t="s">
        <v>35</v>
      </c>
      <c r="B58" s="34">
        <v>650</v>
      </c>
      <c r="C58" s="35">
        <v>1</v>
      </c>
      <c r="D58" s="35">
        <v>13</v>
      </c>
      <c r="E58" s="33" t="s">
        <v>103</v>
      </c>
      <c r="F58" s="36" t="s">
        <v>36</v>
      </c>
      <c r="G58" s="111">
        <f t="shared" si="6"/>
        <v>133.91499999999999</v>
      </c>
      <c r="H58" s="112">
        <f t="shared" si="3"/>
        <v>23</v>
      </c>
      <c r="I58" s="85">
        <f t="shared" si="6"/>
        <v>156.91499999999999</v>
      </c>
      <c r="K58" s="81"/>
    </row>
    <row r="59" spans="1:11" ht="22.5" x14ac:dyDescent="0.2">
      <c r="A59" s="115" t="s">
        <v>27</v>
      </c>
      <c r="B59" s="34">
        <v>650</v>
      </c>
      <c r="C59" s="35">
        <v>1</v>
      </c>
      <c r="D59" s="35">
        <v>13</v>
      </c>
      <c r="E59" s="33" t="s">
        <v>103</v>
      </c>
      <c r="F59" s="36">
        <v>244</v>
      </c>
      <c r="G59" s="112">
        <f>43.69+38.225+12+15+25</f>
        <v>133.91499999999999</v>
      </c>
      <c r="H59" s="112">
        <f t="shared" si="3"/>
        <v>23</v>
      </c>
      <c r="I59" s="112">
        <f>146.915+10</f>
        <v>156.91499999999999</v>
      </c>
    </row>
    <row r="60" spans="1:11" x14ac:dyDescent="0.2">
      <c r="A60" s="115" t="s">
        <v>43</v>
      </c>
      <c r="B60" s="34">
        <v>650</v>
      </c>
      <c r="C60" s="35">
        <v>1</v>
      </c>
      <c r="D60" s="35">
        <v>13</v>
      </c>
      <c r="E60" s="33" t="s">
        <v>103</v>
      </c>
      <c r="F60" s="36" t="s">
        <v>44</v>
      </c>
      <c r="G60" s="111">
        <v>60.4</v>
      </c>
      <c r="H60" s="112">
        <f t="shared" si="3"/>
        <v>0</v>
      </c>
      <c r="I60" s="85">
        <v>60.4</v>
      </c>
    </row>
    <row r="61" spans="1:11" x14ac:dyDescent="0.2">
      <c r="A61" s="115" t="s">
        <v>204</v>
      </c>
      <c r="B61" s="34">
        <v>650</v>
      </c>
      <c r="C61" s="35">
        <v>1</v>
      </c>
      <c r="D61" s="35">
        <v>13</v>
      </c>
      <c r="E61" s="33" t="s">
        <v>103</v>
      </c>
      <c r="F61" s="36">
        <v>830</v>
      </c>
      <c r="G61" s="111">
        <f>G62</f>
        <v>2.75</v>
      </c>
      <c r="H61" s="112">
        <f t="shared" si="3"/>
        <v>4.9999999999999822E-2</v>
      </c>
      <c r="I61" s="85">
        <f>I62</f>
        <v>2.8</v>
      </c>
    </row>
    <row r="62" spans="1:11" ht="67.5" x14ac:dyDescent="0.2">
      <c r="A62" s="115" t="s">
        <v>203</v>
      </c>
      <c r="B62" s="34">
        <v>650</v>
      </c>
      <c r="C62" s="35">
        <v>1</v>
      </c>
      <c r="D62" s="35">
        <v>13</v>
      </c>
      <c r="E62" s="33" t="s">
        <v>103</v>
      </c>
      <c r="F62" s="36">
        <v>831</v>
      </c>
      <c r="G62" s="85">
        <v>2.75</v>
      </c>
      <c r="H62" s="112">
        <f t="shared" si="3"/>
        <v>4.9999999999999822E-2</v>
      </c>
      <c r="I62" s="85">
        <v>2.8</v>
      </c>
    </row>
    <row r="63" spans="1:11" x14ac:dyDescent="0.2">
      <c r="A63" s="115" t="s">
        <v>45</v>
      </c>
      <c r="B63" s="34">
        <v>650</v>
      </c>
      <c r="C63" s="35">
        <v>1</v>
      </c>
      <c r="D63" s="35">
        <v>13</v>
      </c>
      <c r="E63" s="33" t="s">
        <v>103</v>
      </c>
      <c r="F63" s="36" t="s">
        <v>46</v>
      </c>
      <c r="G63" s="85">
        <f>G64+G65+G66</f>
        <v>57.6</v>
      </c>
      <c r="H63" s="112">
        <f t="shared" si="3"/>
        <v>0</v>
      </c>
      <c r="I63" s="85">
        <f>I64+I65+I66</f>
        <v>57.6</v>
      </c>
    </row>
    <row r="64" spans="1:11" x14ac:dyDescent="0.2">
      <c r="A64" s="115" t="s">
        <v>69</v>
      </c>
      <c r="B64" s="34">
        <v>651</v>
      </c>
      <c r="C64" s="35">
        <v>1</v>
      </c>
      <c r="D64" s="35">
        <v>13</v>
      </c>
      <c r="E64" s="33" t="s">
        <v>103</v>
      </c>
      <c r="F64" s="36">
        <v>851</v>
      </c>
      <c r="G64" s="86">
        <v>36</v>
      </c>
      <c r="H64" s="112">
        <f t="shared" si="3"/>
        <v>0</v>
      </c>
      <c r="I64" s="86">
        <v>36</v>
      </c>
    </row>
    <row r="65" spans="1:9" x14ac:dyDescent="0.2">
      <c r="A65" s="115" t="s">
        <v>70</v>
      </c>
      <c r="B65" s="34">
        <v>652</v>
      </c>
      <c r="C65" s="35">
        <v>1</v>
      </c>
      <c r="D65" s="35">
        <v>13</v>
      </c>
      <c r="E65" s="33" t="s">
        <v>103</v>
      </c>
      <c r="F65" s="36">
        <v>852</v>
      </c>
      <c r="G65" s="86">
        <v>18.899999999999999</v>
      </c>
      <c r="H65" s="112">
        <f t="shared" si="3"/>
        <v>0</v>
      </c>
      <c r="I65" s="86">
        <v>18.899999999999999</v>
      </c>
    </row>
    <row r="66" spans="1:9" x14ac:dyDescent="0.2">
      <c r="A66" s="115" t="s">
        <v>79</v>
      </c>
      <c r="B66" s="34">
        <v>653</v>
      </c>
      <c r="C66" s="35">
        <v>1</v>
      </c>
      <c r="D66" s="35">
        <v>13</v>
      </c>
      <c r="E66" s="33" t="s">
        <v>103</v>
      </c>
      <c r="F66" s="36">
        <v>853</v>
      </c>
      <c r="G66" s="86">
        <f>1.1+1.6</f>
        <v>2.7</v>
      </c>
      <c r="H66" s="112">
        <f t="shared" si="3"/>
        <v>0</v>
      </c>
      <c r="I66" s="86">
        <f>1.1+1.6</f>
        <v>2.7</v>
      </c>
    </row>
    <row r="67" spans="1:9" x14ac:dyDescent="0.2">
      <c r="A67" s="116" t="s">
        <v>53</v>
      </c>
      <c r="B67" s="34">
        <v>650</v>
      </c>
      <c r="C67" s="35">
        <v>1</v>
      </c>
      <c r="D67" s="35">
        <v>13</v>
      </c>
      <c r="E67" s="33" t="s">
        <v>102</v>
      </c>
      <c r="F67" s="36"/>
      <c r="G67" s="85">
        <f>G68</f>
        <v>102.7</v>
      </c>
      <c r="H67" s="112">
        <f t="shared" si="3"/>
        <v>0</v>
      </c>
      <c r="I67" s="85">
        <f>I68</f>
        <v>102.7</v>
      </c>
    </row>
    <row r="68" spans="1:9" x14ac:dyDescent="0.2">
      <c r="A68" s="115" t="s">
        <v>43</v>
      </c>
      <c r="B68" s="34">
        <v>650</v>
      </c>
      <c r="C68" s="35">
        <v>1</v>
      </c>
      <c r="D68" s="35">
        <v>13</v>
      </c>
      <c r="E68" s="33" t="s">
        <v>102</v>
      </c>
      <c r="F68" s="36" t="s">
        <v>44</v>
      </c>
      <c r="G68" s="85">
        <v>102.7</v>
      </c>
      <c r="H68" s="112">
        <f t="shared" si="3"/>
        <v>0</v>
      </c>
      <c r="I68" s="85">
        <v>102.7</v>
      </c>
    </row>
    <row r="69" spans="1:9" x14ac:dyDescent="0.2">
      <c r="A69" s="115" t="s">
        <v>204</v>
      </c>
      <c r="B69" s="34">
        <v>650</v>
      </c>
      <c r="C69" s="35">
        <v>1</v>
      </c>
      <c r="D69" s="35">
        <v>13</v>
      </c>
      <c r="E69" s="33" t="s">
        <v>102</v>
      </c>
      <c r="F69" s="36">
        <v>830</v>
      </c>
      <c r="G69" s="86">
        <f>G70</f>
        <v>2.7</v>
      </c>
      <c r="H69" s="112">
        <f t="shared" si="3"/>
        <v>0</v>
      </c>
      <c r="I69" s="86">
        <f>I70</f>
        <v>2.7</v>
      </c>
    </row>
    <row r="70" spans="1:9" ht="67.5" x14ac:dyDescent="0.2">
      <c r="A70" s="115" t="s">
        <v>203</v>
      </c>
      <c r="B70" s="34">
        <v>650</v>
      </c>
      <c r="C70" s="35">
        <v>1</v>
      </c>
      <c r="D70" s="35">
        <v>13</v>
      </c>
      <c r="E70" s="33" t="s">
        <v>102</v>
      </c>
      <c r="F70" s="36">
        <v>831</v>
      </c>
      <c r="G70" s="86">
        <v>2.7</v>
      </c>
      <c r="H70" s="112">
        <f t="shared" si="3"/>
        <v>0</v>
      </c>
      <c r="I70" s="86">
        <v>2.7</v>
      </c>
    </row>
    <row r="71" spans="1:9" x14ac:dyDescent="0.2">
      <c r="A71" s="115" t="s">
        <v>45</v>
      </c>
      <c r="B71" s="34">
        <v>650</v>
      </c>
      <c r="C71" s="35">
        <v>1</v>
      </c>
      <c r="D71" s="35">
        <v>13</v>
      </c>
      <c r="E71" s="33" t="s">
        <v>102</v>
      </c>
      <c r="F71" s="36" t="s">
        <v>46</v>
      </c>
      <c r="G71" s="85">
        <v>100</v>
      </c>
      <c r="H71" s="112">
        <f t="shared" si="3"/>
        <v>0</v>
      </c>
      <c r="I71" s="85">
        <v>100</v>
      </c>
    </row>
    <row r="72" spans="1:9" x14ac:dyDescent="0.2">
      <c r="A72" s="115" t="s">
        <v>70</v>
      </c>
      <c r="B72" s="34">
        <v>650</v>
      </c>
      <c r="C72" s="35">
        <v>1</v>
      </c>
      <c r="D72" s="35">
        <v>13</v>
      </c>
      <c r="E72" s="33" t="s">
        <v>102</v>
      </c>
      <c r="F72" s="36">
        <v>852</v>
      </c>
      <c r="G72" s="86">
        <v>3.65</v>
      </c>
      <c r="H72" s="112">
        <f t="shared" si="3"/>
        <v>0</v>
      </c>
      <c r="I72" s="86">
        <v>3.65</v>
      </c>
    </row>
    <row r="73" spans="1:9" x14ac:dyDescent="0.2">
      <c r="A73" s="115" t="s">
        <v>79</v>
      </c>
      <c r="B73" s="34">
        <v>650</v>
      </c>
      <c r="C73" s="35">
        <v>1</v>
      </c>
      <c r="D73" s="35">
        <v>13</v>
      </c>
      <c r="E73" s="33" t="s">
        <v>102</v>
      </c>
      <c r="F73" s="36">
        <v>853</v>
      </c>
      <c r="G73" s="86">
        <v>96.4</v>
      </c>
      <c r="H73" s="112">
        <f t="shared" si="3"/>
        <v>0</v>
      </c>
      <c r="I73" s="86">
        <v>96.4</v>
      </c>
    </row>
    <row r="74" spans="1:9" s="84" customFormat="1" ht="33.75" x14ac:dyDescent="0.2">
      <c r="A74" s="117" t="s">
        <v>216</v>
      </c>
      <c r="B74" s="34">
        <v>650</v>
      </c>
      <c r="C74" s="35">
        <v>1</v>
      </c>
      <c r="D74" s="35">
        <v>13</v>
      </c>
      <c r="E74" s="7" t="s">
        <v>214</v>
      </c>
      <c r="F74" s="23"/>
      <c r="G74" s="86">
        <f>G75</f>
        <v>5.6050000000000004</v>
      </c>
      <c r="H74" s="112">
        <f t="shared" si="3"/>
        <v>0</v>
      </c>
      <c r="I74" s="86">
        <f t="shared" ref="I74:I76" si="7">I75</f>
        <v>5.6050000000000004</v>
      </c>
    </row>
    <row r="75" spans="1:9" s="84" customFormat="1" x14ac:dyDescent="0.2">
      <c r="A75" s="117" t="s">
        <v>53</v>
      </c>
      <c r="B75" s="34">
        <v>650</v>
      </c>
      <c r="C75" s="35">
        <v>1</v>
      </c>
      <c r="D75" s="35">
        <v>13</v>
      </c>
      <c r="E75" s="7" t="s">
        <v>215</v>
      </c>
      <c r="F75" s="23">
        <v>200</v>
      </c>
      <c r="G75" s="86">
        <f>G76</f>
        <v>5.6050000000000004</v>
      </c>
      <c r="H75" s="112">
        <f t="shared" si="3"/>
        <v>0</v>
      </c>
      <c r="I75" s="86">
        <f t="shared" si="7"/>
        <v>5.6050000000000004</v>
      </c>
    </row>
    <row r="76" spans="1:9" s="84" customFormat="1" ht="22.5" x14ac:dyDescent="0.2">
      <c r="A76" s="117" t="s">
        <v>35</v>
      </c>
      <c r="B76" s="34">
        <v>650</v>
      </c>
      <c r="C76" s="35">
        <v>1</v>
      </c>
      <c r="D76" s="35">
        <v>13</v>
      </c>
      <c r="E76" s="7" t="s">
        <v>215</v>
      </c>
      <c r="F76" s="23">
        <v>240</v>
      </c>
      <c r="G76" s="86">
        <f>G77</f>
        <v>5.6050000000000004</v>
      </c>
      <c r="H76" s="112">
        <f t="shared" si="3"/>
        <v>0</v>
      </c>
      <c r="I76" s="86">
        <f t="shared" si="7"/>
        <v>5.6050000000000004</v>
      </c>
    </row>
    <row r="77" spans="1:9" s="84" customFormat="1" ht="22.5" x14ac:dyDescent="0.2">
      <c r="A77" s="115" t="s">
        <v>27</v>
      </c>
      <c r="B77" s="34">
        <v>650</v>
      </c>
      <c r="C77" s="35">
        <v>1</v>
      </c>
      <c r="D77" s="35">
        <v>13</v>
      </c>
      <c r="E77" s="7" t="s">
        <v>215</v>
      </c>
      <c r="F77" s="36">
        <v>244</v>
      </c>
      <c r="G77" s="86">
        <v>5.6050000000000004</v>
      </c>
      <c r="H77" s="112">
        <f t="shared" si="3"/>
        <v>0</v>
      </c>
      <c r="I77" s="86">
        <v>5.6050000000000004</v>
      </c>
    </row>
    <row r="78" spans="1:9" ht="29.25" customHeight="1" x14ac:dyDescent="0.2">
      <c r="A78" s="115" t="s">
        <v>105</v>
      </c>
      <c r="B78" s="34">
        <v>650</v>
      </c>
      <c r="C78" s="35">
        <v>1</v>
      </c>
      <c r="D78" s="35">
        <v>13</v>
      </c>
      <c r="E78" s="33" t="s">
        <v>104</v>
      </c>
      <c r="F78" s="36"/>
      <c r="G78" s="85">
        <f t="shared" ref="G78:I79" si="8">G79</f>
        <v>922.59500000000003</v>
      </c>
      <c r="H78" s="112">
        <f t="shared" si="3"/>
        <v>154.25500000000011</v>
      </c>
      <c r="I78" s="85">
        <f t="shared" si="8"/>
        <v>1076.8500000000001</v>
      </c>
    </row>
    <row r="79" spans="1:9" ht="35.25" customHeight="1" x14ac:dyDescent="0.2">
      <c r="A79" s="115" t="s">
        <v>75</v>
      </c>
      <c r="B79" s="34">
        <v>650</v>
      </c>
      <c r="C79" s="35">
        <v>1</v>
      </c>
      <c r="D79" s="35">
        <v>13</v>
      </c>
      <c r="E79" s="33" t="s">
        <v>106</v>
      </c>
      <c r="F79" s="36"/>
      <c r="G79" s="85">
        <f t="shared" si="8"/>
        <v>922.59500000000003</v>
      </c>
      <c r="H79" s="112">
        <f t="shared" si="3"/>
        <v>154.25500000000011</v>
      </c>
      <c r="I79" s="85">
        <f t="shared" si="8"/>
        <v>1076.8500000000001</v>
      </c>
    </row>
    <row r="80" spans="1:9" ht="23.25" customHeight="1" x14ac:dyDescent="0.2">
      <c r="A80" s="115" t="s">
        <v>54</v>
      </c>
      <c r="B80" s="34">
        <v>650</v>
      </c>
      <c r="C80" s="35">
        <v>1</v>
      </c>
      <c r="D80" s="35">
        <v>13</v>
      </c>
      <c r="E80" s="33" t="s">
        <v>107</v>
      </c>
      <c r="F80" s="36"/>
      <c r="G80" s="85">
        <f>G81+G84</f>
        <v>922.59500000000003</v>
      </c>
      <c r="H80" s="112">
        <f t="shared" si="3"/>
        <v>154.25500000000011</v>
      </c>
      <c r="I80" s="85">
        <f>I81+I84</f>
        <v>1076.8500000000001</v>
      </c>
    </row>
    <row r="81" spans="1:9" ht="22.5" x14ac:dyDescent="0.2">
      <c r="A81" s="115" t="s">
        <v>76</v>
      </c>
      <c r="B81" s="34">
        <v>650</v>
      </c>
      <c r="C81" s="35">
        <v>1</v>
      </c>
      <c r="D81" s="35">
        <v>13</v>
      </c>
      <c r="E81" s="33" t="s">
        <v>107</v>
      </c>
      <c r="F81" s="36" t="s">
        <v>34</v>
      </c>
      <c r="G81" s="85">
        <f>G82</f>
        <v>893.89499999999998</v>
      </c>
      <c r="H81" s="112">
        <f t="shared" si="3"/>
        <v>154.30500000000006</v>
      </c>
      <c r="I81" s="85">
        <f>I82</f>
        <v>1048.2</v>
      </c>
    </row>
    <row r="82" spans="1:9" ht="22.5" x14ac:dyDescent="0.2">
      <c r="A82" s="115" t="s">
        <v>35</v>
      </c>
      <c r="B82" s="34">
        <v>650</v>
      </c>
      <c r="C82" s="35">
        <v>1</v>
      </c>
      <c r="D82" s="35">
        <v>13</v>
      </c>
      <c r="E82" s="33" t="s">
        <v>107</v>
      </c>
      <c r="F82" s="36" t="s">
        <v>36</v>
      </c>
      <c r="G82" s="85">
        <f>G83</f>
        <v>893.89499999999998</v>
      </c>
      <c r="H82" s="112">
        <f t="shared" si="3"/>
        <v>154.30500000000006</v>
      </c>
      <c r="I82" s="85">
        <f>I83</f>
        <v>1048.2</v>
      </c>
    </row>
    <row r="83" spans="1:9" ht="22.5" x14ac:dyDescent="0.2">
      <c r="A83" s="115" t="s">
        <v>27</v>
      </c>
      <c r="B83" s="34">
        <v>650</v>
      </c>
      <c r="C83" s="35">
        <v>1</v>
      </c>
      <c r="D83" s="35">
        <v>13</v>
      </c>
      <c r="E83" s="33" t="s">
        <v>107</v>
      </c>
      <c r="F83" s="36">
        <v>244</v>
      </c>
      <c r="G83" s="86">
        <f>899.5-5.605</f>
        <v>893.89499999999998</v>
      </c>
      <c r="H83" s="112">
        <f t="shared" si="3"/>
        <v>154.30500000000006</v>
      </c>
      <c r="I83" s="86">
        <f>1038.2+10</f>
        <v>1048.2</v>
      </c>
    </row>
    <row r="84" spans="1:9" x14ac:dyDescent="0.2">
      <c r="A84" s="115" t="s">
        <v>43</v>
      </c>
      <c r="B84" s="34">
        <v>650</v>
      </c>
      <c r="C84" s="35">
        <v>1</v>
      </c>
      <c r="D84" s="35">
        <v>13</v>
      </c>
      <c r="E84" s="33" t="s">
        <v>107</v>
      </c>
      <c r="F84" s="36" t="s">
        <v>44</v>
      </c>
      <c r="G84" s="85">
        <v>28.7</v>
      </c>
      <c r="H84" s="112">
        <v>0</v>
      </c>
      <c r="I84" s="85">
        <f>I85</f>
        <v>28.65</v>
      </c>
    </row>
    <row r="85" spans="1:9" x14ac:dyDescent="0.2">
      <c r="A85" s="115" t="s">
        <v>45</v>
      </c>
      <c r="B85" s="34">
        <v>650</v>
      </c>
      <c r="C85" s="35">
        <v>1</v>
      </c>
      <c r="D85" s="35">
        <v>13</v>
      </c>
      <c r="E85" s="33" t="s">
        <v>107</v>
      </c>
      <c r="F85" s="36" t="s">
        <v>46</v>
      </c>
      <c r="G85" s="85">
        <f>G86+G87</f>
        <v>28.65</v>
      </c>
      <c r="H85" s="112">
        <f t="shared" si="3"/>
        <v>0</v>
      </c>
      <c r="I85" s="85">
        <f>I86+I87</f>
        <v>28.65</v>
      </c>
    </row>
    <row r="86" spans="1:9" x14ac:dyDescent="0.2">
      <c r="A86" s="115" t="s">
        <v>69</v>
      </c>
      <c r="B86" s="34">
        <v>650</v>
      </c>
      <c r="C86" s="35">
        <v>1</v>
      </c>
      <c r="D86" s="35">
        <v>13</v>
      </c>
      <c r="E86" s="33" t="s">
        <v>107</v>
      </c>
      <c r="F86" s="36">
        <v>851</v>
      </c>
      <c r="G86" s="86">
        <v>28</v>
      </c>
      <c r="H86" s="112">
        <f t="shared" si="3"/>
        <v>0</v>
      </c>
      <c r="I86" s="86">
        <v>28</v>
      </c>
    </row>
    <row r="87" spans="1:9" x14ac:dyDescent="0.2">
      <c r="A87" s="115" t="s">
        <v>70</v>
      </c>
      <c r="B87" s="34">
        <v>650</v>
      </c>
      <c r="C87" s="35">
        <v>1</v>
      </c>
      <c r="D87" s="35">
        <v>13</v>
      </c>
      <c r="E87" s="33" t="s">
        <v>107</v>
      </c>
      <c r="F87" s="36">
        <v>852</v>
      </c>
      <c r="G87" s="86">
        <v>0.65</v>
      </c>
      <c r="H87" s="112">
        <f t="shared" si="3"/>
        <v>0</v>
      </c>
      <c r="I87" s="86">
        <v>0.65</v>
      </c>
    </row>
    <row r="88" spans="1:9" ht="36.75" customHeight="1" x14ac:dyDescent="0.2">
      <c r="A88" s="115" t="s">
        <v>187</v>
      </c>
      <c r="B88" s="34">
        <v>650</v>
      </c>
      <c r="C88" s="35">
        <v>1</v>
      </c>
      <c r="D88" s="35">
        <v>13</v>
      </c>
      <c r="E88" s="33" t="s">
        <v>108</v>
      </c>
      <c r="F88" s="36"/>
      <c r="G88" s="85">
        <f>G89+G95</f>
        <v>2</v>
      </c>
      <c r="H88" s="112">
        <f t="shared" si="3"/>
        <v>0</v>
      </c>
      <c r="I88" s="85">
        <f>I89+I95</f>
        <v>2</v>
      </c>
    </row>
    <row r="89" spans="1:9" ht="30" customHeight="1" x14ac:dyDescent="0.2">
      <c r="A89" s="115" t="s">
        <v>162</v>
      </c>
      <c r="B89" s="34">
        <v>650</v>
      </c>
      <c r="C89" s="35">
        <v>1</v>
      </c>
      <c r="D89" s="35">
        <v>13</v>
      </c>
      <c r="E89" s="33" t="s">
        <v>164</v>
      </c>
      <c r="F89" s="36"/>
      <c r="G89" s="85">
        <f>G90</f>
        <v>1</v>
      </c>
      <c r="H89" s="112">
        <f t="shared" si="3"/>
        <v>0</v>
      </c>
      <c r="I89" s="85">
        <f>I90</f>
        <v>1</v>
      </c>
    </row>
    <row r="90" spans="1:9" ht="36.75" customHeight="1" x14ac:dyDescent="0.2">
      <c r="A90" s="115" t="s">
        <v>163</v>
      </c>
      <c r="B90" s="34">
        <v>650</v>
      </c>
      <c r="C90" s="35">
        <v>1</v>
      </c>
      <c r="D90" s="35">
        <v>13</v>
      </c>
      <c r="E90" s="33" t="s">
        <v>165</v>
      </c>
      <c r="F90" s="36"/>
      <c r="G90" s="85">
        <f>G91</f>
        <v>1</v>
      </c>
      <c r="H90" s="112">
        <f t="shared" si="3"/>
        <v>0</v>
      </c>
      <c r="I90" s="85">
        <f>I91</f>
        <v>1</v>
      </c>
    </row>
    <row r="91" spans="1:9" ht="22.5" x14ac:dyDescent="0.2">
      <c r="A91" s="115" t="s">
        <v>54</v>
      </c>
      <c r="B91" s="34">
        <v>650</v>
      </c>
      <c r="C91" s="35">
        <v>1</v>
      </c>
      <c r="D91" s="35">
        <v>13</v>
      </c>
      <c r="E91" s="33" t="s">
        <v>166</v>
      </c>
      <c r="F91" s="36"/>
      <c r="G91" s="85">
        <f>G92</f>
        <v>1</v>
      </c>
      <c r="H91" s="112">
        <f t="shared" si="3"/>
        <v>0</v>
      </c>
      <c r="I91" s="85">
        <f>I92</f>
        <v>1</v>
      </c>
    </row>
    <row r="92" spans="1:9" ht="22.5" x14ac:dyDescent="0.2">
      <c r="A92" s="115" t="s">
        <v>76</v>
      </c>
      <c r="B92" s="34">
        <v>650</v>
      </c>
      <c r="C92" s="35">
        <v>1</v>
      </c>
      <c r="D92" s="35">
        <v>13</v>
      </c>
      <c r="E92" s="33" t="s">
        <v>166</v>
      </c>
      <c r="F92" s="36">
        <v>200</v>
      </c>
      <c r="G92" s="85">
        <f>G93</f>
        <v>1</v>
      </c>
      <c r="H92" s="112">
        <f t="shared" si="3"/>
        <v>0</v>
      </c>
      <c r="I92" s="85">
        <f>I93</f>
        <v>1</v>
      </c>
    </row>
    <row r="93" spans="1:9" ht="22.5" x14ac:dyDescent="0.2">
      <c r="A93" s="115" t="s">
        <v>35</v>
      </c>
      <c r="B93" s="34">
        <v>650</v>
      </c>
      <c r="C93" s="35">
        <v>1</v>
      </c>
      <c r="D93" s="35">
        <v>13</v>
      </c>
      <c r="E93" s="33" t="s">
        <v>166</v>
      </c>
      <c r="F93" s="36">
        <v>240</v>
      </c>
      <c r="G93" s="85">
        <f>G94</f>
        <v>1</v>
      </c>
      <c r="H93" s="112">
        <f t="shared" si="3"/>
        <v>0</v>
      </c>
      <c r="I93" s="85">
        <f>I94</f>
        <v>1</v>
      </c>
    </row>
    <row r="94" spans="1:9" ht="22.5" x14ac:dyDescent="0.2">
      <c r="A94" s="115" t="s">
        <v>27</v>
      </c>
      <c r="B94" s="34">
        <v>650</v>
      </c>
      <c r="C94" s="35">
        <v>1</v>
      </c>
      <c r="D94" s="35">
        <v>13</v>
      </c>
      <c r="E94" s="33" t="s">
        <v>166</v>
      </c>
      <c r="F94" s="36">
        <v>244</v>
      </c>
      <c r="G94" s="85">
        <v>1</v>
      </c>
      <c r="H94" s="112">
        <f t="shared" si="3"/>
        <v>0</v>
      </c>
      <c r="I94" s="85">
        <v>1</v>
      </c>
    </row>
    <row r="95" spans="1:9" x14ac:dyDescent="0.2">
      <c r="A95" s="115" t="s">
        <v>168</v>
      </c>
      <c r="B95" s="34">
        <v>650</v>
      </c>
      <c r="C95" s="35">
        <v>1</v>
      </c>
      <c r="D95" s="35">
        <v>13</v>
      </c>
      <c r="E95" s="33" t="s">
        <v>167</v>
      </c>
      <c r="F95" s="36"/>
      <c r="G95" s="85">
        <f>G96</f>
        <v>1</v>
      </c>
      <c r="H95" s="112">
        <f t="shared" ref="H95:H152" si="9">I95-G95</f>
        <v>0</v>
      </c>
      <c r="I95" s="85">
        <f>I96</f>
        <v>1</v>
      </c>
    </row>
    <row r="96" spans="1:9" ht="19.5" customHeight="1" x14ac:dyDescent="0.2">
      <c r="A96" s="115" t="s">
        <v>169</v>
      </c>
      <c r="B96" s="34">
        <v>650</v>
      </c>
      <c r="C96" s="35">
        <v>1</v>
      </c>
      <c r="D96" s="35">
        <v>13</v>
      </c>
      <c r="E96" s="33" t="s">
        <v>170</v>
      </c>
      <c r="F96" s="36"/>
      <c r="G96" s="85">
        <f>G97</f>
        <v>1</v>
      </c>
      <c r="H96" s="112">
        <f t="shared" si="9"/>
        <v>0</v>
      </c>
      <c r="I96" s="85">
        <f>I97</f>
        <v>1</v>
      </c>
    </row>
    <row r="97" spans="1:9" ht="22.5" x14ac:dyDescent="0.2">
      <c r="A97" s="115" t="s">
        <v>54</v>
      </c>
      <c r="B97" s="34">
        <v>650</v>
      </c>
      <c r="C97" s="35">
        <v>1</v>
      </c>
      <c r="D97" s="35">
        <v>13</v>
      </c>
      <c r="E97" s="33" t="s">
        <v>171</v>
      </c>
      <c r="F97" s="36"/>
      <c r="G97" s="85">
        <f>G98</f>
        <v>1</v>
      </c>
      <c r="H97" s="112">
        <f t="shared" si="9"/>
        <v>0</v>
      </c>
      <c r="I97" s="85">
        <f>I98</f>
        <v>1</v>
      </c>
    </row>
    <row r="98" spans="1:9" ht="22.5" x14ac:dyDescent="0.2">
      <c r="A98" s="115" t="s">
        <v>76</v>
      </c>
      <c r="B98" s="34">
        <v>650</v>
      </c>
      <c r="C98" s="35">
        <v>1</v>
      </c>
      <c r="D98" s="35">
        <v>13</v>
      </c>
      <c r="E98" s="33" t="s">
        <v>171</v>
      </c>
      <c r="F98" s="36">
        <v>200</v>
      </c>
      <c r="G98" s="85">
        <f>G99</f>
        <v>1</v>
      </c>
      <c r="H98" s="112">
        <f t="shared" si="9"/>
        <v>0</v>
      </c>
      <c r="I98" s="85">
        <f>I99</f>
        <v>1</v>
      </c>
    </row>
    <row r="99" spans="1:9" ht="22.5" x14ac:dyDescent="0.2">
      <c r="A99" s="115" t="s">
        <v>35</v>
      </c>
      <c r="B99" s="34">
        <v>650</v>
      </c>
      <c r="C99" s="35">
        <v>1</v>
      </c>
      <c r="D99" s="35">
        <v>13</v>
      </c>
      <c r="E99" s="33" t="s">
        <v>171</v>
      </c>
      <c r="F99" s="36">
        <v>240</v>
      </c>
      <c r="G99" s="85">
        <f>G100</f>
        <v>1</v>
      </c>
      <c r="H99" s="112">
        <f t="shared" si="9"/>
        <v>0</v>
      </c>
      <c r="I99" s="85">
        <f>I100</f>
        <v>1</v>
      </c>
    </row>
    <row r="100" spans="1:9" ht="22.5" x14ac:dyDescent="0.2">
      <c r="A100" s="115" t="s">
        <v>27</v>
      </c>
      <c r="B100" s="34">
        <v>650</v>
      </c>
      <c r="C100" s="35">
        <v>1</v>
      </c>
      <c r="D100" s="35">
        <v>13</v>
      </c>
      <c r="E100" s="33" t="s">
        <v>171</v>
      </c>
      <c r="F100" s="36">
        <v>244</v>
      </c>
      <c r="G100" s="86">
        <f>1</f>
        <v>1</v>
      </c>
      <c r="H100" s="112">
        <f t="shared" si="9"/>
        <v>0</v>
      </c>
      <c r="I100" s="86">
        <f>1</f>
        <v>1</v>
      </c>
    </row>
    <row r="101" spans="1:9" ht="11.25" customHeight="1" x14ac:dyDescent="0.2">
      <c r="A101" s="113" t="s">
        <v>10</v>
      </c>
      <c r="B101" s="34">
        <v>650</v>
      </c>
      <c r="C101" s="35">
        <v>2</v>
      </c>
      <c r="D101" s="35">
        <v>0</v>
      </c>
      <c r="E101" s="33" t="s">
        <v>33</v>
      </c>
      <c r="F101" s="36" t="s">
        <v>33</v>
      </c>
      <c r="G101" s="85">
        <f t="shared" ref="G101:I106" si="10">G102</f>
        <v>435.5</v>
      </c>
      <c r="H101" s="112">
        <f t="shared" si="9"/>
        <v>0</v>
      </c>
      <c r="I101" s="85">
        <f t="shared" si="10"/>
        <v>435.5</v>
      </c>
    </row>
    <row r="102" spans="1:9" ht="11.25" customHeight="1" x14ac:dyDescent="0.2">
      <c r="A102" s="113" t="s">
        <v>11</v>
      </c>
      <c r="B102" s="34">
        <v>650</v>
      </c>
      <c r="C102" s="35">
        <v>2</v>
      </c>
      <c r="D102" s="35">
        <v>3</v>
      </c>
      <c r="E102" s="33" t="s">
        <v>33</v>
      </c>
      <c r="F102" s="36" t="s">
        <v>33</v>
      </c>
      <c r="G102" s="85">
        <f t="shared" si="10"/>
        <v>435.5</v>
      </c>
      <c r="H102" s="112">
        <f t="shared" si="9"/>
        <v>0</v>
      </c>
      <c r="I102" s="85">
        <f t="shared" si="10"/>
        <v>435.5</v>
      </c>
    </row>
    <row r="103" spans="1:9" ht="11.25" customHeight="1" x14ac:dyDescent="0.2">
      <c r="A103" s="114" t="s">
        <v>50</v>
      </c>
      <c r="B103" s="34">
        <v>650</v>
      </c>
      <c r="C103" s="35">
        <v>2</v>
      </c>
      <c r="D103" s="35">
        <v>3</v>
      </c>
      <c r="E103" s="33">
        <v>5000000000</v>
      </c>
      <c r="F103" s="36" t="s">
        <v>33</v>
      </c>
      <c r="G103" s="85">
        <f t="shared" si="10"/>
        <v>435.5</v>
      </c>
      <c r="H103" s="112">
        <f t="shared" si="9"/>
        <v>0</v>
      </c>
      <c r="I103" s="85">
        <f t="shared" si="10"/>
        <v>435.5</v>
      </c>
    </row>
    <row r="104" spans="1:9" ht="36" customHeight="1" x14ac:dyDescent="0.2">
      <c r="A104" s="114" t="s">
        <v>74</v>
      </c>
      <c r="B104" s="34">
        <v>650</v>
      </c>
      <c r="C104" s="35">
        <v>2</v>
      </c>
      <c r="D104" s="35">
        <v>3</v>
      </c>
      <c r="E104" s="33">
        <v>5000100000</v>
      </c>
      <c r="F104" s="36"/>
      <c r="G104" s="85">
        <f t="shared" si="10"/>
        <v>435.5</v>
      </c>
      <c r="H104" s="112">
        <f t="shared" si="9"/>
        <v>0</v>
      </c>
      <c r="I104" s="85">
        <f t="shared" si="10"/>
        <v>435.5</v>
      </c>
    </row>
    <row r="105" spans="1:9" ht="30.75" customHeight="1" x14ac:dyDescent="0.2">
      <c r="A105" s="114" t="s">
        <v>55</v>
      </c>
      <c r="B105" s="34">
        <v>650</v>
      </c>
      <c r="C105" s="35">
        <v>2</v>
      </c>
      <c r="D105" s="35">
        <v>3</v>
      </c>
      <c r="E105" s="33" t="s">
        <v>176</v>
      </c>
      <c r="F105" s="36" t="s">
        <v>33</v>
      </c>
      <c r="G105" s="85">
        <f>G106+G111</f>
        <v>435.5</v>
      </c>
      <c r="H105" s="112">
        <f t="shared" si="9"/>
        <v>0</v>
      </c>
      <c r="I105" s="85">
        <f>I106+I111</f>
        <v>435.5</v>
      </c>
    </row>
    <row r="106" spans="1:9" ht="50.25" customHeight="1" x14ac:dyDescent="0.2">
      <c r="A106" s="115" t="s">
        <v>37</v>
      </c>
      <c r="B106" s="34">
        <v>650</v>
      </c>
      <c r="C106" s="35">
        <v>2</v>
      </c>
      <c r="D106" s="35">
        <v>3</v>
      </c>
      <c r="E106" s="33">
        <v>5000151180</v>
      </c>
      <c r="F106" s="36" t="s">
        <v>38</v>
      </c>
      <c r="G106" s="85">
        <f t="shared" si="10"/>
        <v>310.08</v>
      </c>
      <c r="H106" s="112">
        <f t="shared" si="9"/>
        <v>0</v>
      </c>
      <c r="I106" s="85">
        <f t="shared" si="10"/>
        <v>310.08</v>
      </c>
    </row>
    <row r="107" spans="1:9" ht="22.5" customHeight="1" x14ac:dyDescent="0.2">
      <c r="A107" s="115" t="s">
        <v>41</v>
      </c>
      <c r="B107" s="34">
        <v>650</v>
      </c>
      <c r="C107" s="35">
        <v>2</v>
      </c>
      <c r="D107" s="35">
        <v>3</v>
      </c>
      <c r="E107" s="33">
        <v>5000151180</v>
      </c>
      <c r="F107" s="36" t="s">
        <v>42</v>
      </c>
      <c r="G107" s="86">
        <f>G108+G109+G110</f>
        <v>310.08</v>
      </c>
      <c r="H107" s="112">
        <f t="shared" si="9"/>
        <v>0</v>
      </c>
      <c r="I107" s="86">
        <f>I108+I109+I110</f>
        <v>310.08</v>
      </c>
    </row>
    <row r="108" spans="1:9" ht="22.5" customHeight="1" x14ac:dyDescent="0.2">
      <c r="A108" s="115" t="s">
        <v>65</v>
      </c>
      <c r="B108" s="34">
        <v>650</v>
      </c>
      <c r="C108" s="35">
        <v>2</v>
      </c>
      <c r="D108" s="35">
        <v>3</v>
      </c>
      <c r="E108" s="33">
        <v>5000151180</v>
      </c>
      <c r="F108" s="36">
        <v>121</v>
      </c>
      <c r="G108" s="86">
        <v>226.8629</v>
      </c>
      <c r="H108" s="112">
        <f t="shared" si="9"/>
        <v>0</v>
      </c>
      <c r="I108" s="86">
        <v>226.8629</v>
      </c>
    </row>
    <row r="109" spans="1:9" ht="22.5" customHeight="1" x14ac:dyDescent="0.2">
      <c r="A109" s="115" t="s">
        <v>26</v>
      </c>
      <c r="B109" s="34">
        <v>650</v>
      </c>
      <c r="C109" s="35">
        <v>2</v>
      </c>
      <c r="D109" s="35">
        <v>3</v>
      </c>
      <c r="E109" s="33">
        <v>5000151180</v>
      </c>
      <c r="F109" s="36">
        <v>122</v>
      </c>
      <c r="G109" s="86">
        <f>3.4+0.5</f>
        <v>3.9</v>
      </c>
      <c r="H109" s="112">
        <f t="shared" si="9"/>
        <v>0</v>
      </c>
      <c r="I109" s="86">
        <f>3.4+0.5</f>
        <v>3.9</v>
      </c>
    </row>
    <row r="110" spans="1:9" ht="36" customHeight="1" x14ac:dyDescent="0.2">
      <c r="A110" s="115" t="s">
        <v>66</v>
      </c>
      <c r="B110" s="34">
        <v>650</v>
      </c>
      <c r="C110" s="35">
        <v>2</v>
      </c>
      <c r="D110" s="35">
        <v>3</v>
      </c>
      <c r="E110" s="33">
        <v>5000151180</v>
      </c>
      <c r="F110" s="36">
        <v>129</v>
      </c>
      <c r="G110" s="86">
        <f>79.3171</f>
        <v>79.317099999999996</v>
      </c>
      <c r="H110" s="112">
        <f t="shared" si="9"/>
        <v>0</v>
      </c>
      <c r="I110" s="86">
        <f>79.3171</f>
        <v>79.317099999999996</v>
      </c>
    </row>
    <row r="111" spans="1:9" ht="22.5" customHeight="1" x14ac:dyDescent="0.2">
      <c r="A111" s="115" t="s">
        <v>76</v>
      </c>
      <c r="B111" s="34">
        <v>650</v>
      </c>
      <c r="C111" s="35">
        <v>2</v>
      </c>
      <c r="D111" s="35">
        <v>3</v>
      </c>
      <c r="E111" s="33">
        <v>5000151180</v>
      </c>
      <c r="F111" s="36">
        <v>200</v>
      </c>
      <c r="G111" s="85">
        <f>G112</f>
        <v>125.42</v>
      </c>
      <c r="H111" s="112">
        <f t="shared" si="9"/>
        <v>0</v>
      </c>
      <c r="I111" s="85">
        <f>I112</f>
        <v>125.42</v>
      </c>
    </row>
    <row r="112" spans="1:9" ht="22.5" customHeight="1" x14ac:dyDescent="0.2">
      <c r="A112" s="115" t="s">
        <v>35</v>
      </c>
      <c r="B112" s="34">
        <v>650</v>
      </c>
      <c r="C112" s="35">
        <v>2</v>
      </c>
      <c r="D112" s="35">
        <v>3</v>
      </c>
      <c r="E112" s="33">
        <v>5000151180</v>
      </c>
      <c r="F112" s="36">
        <v>240</v>
      </c>
      <c r="G112" s="85">
        <f>G113</f>
        <v>125.42</v>
      </c>
      <c r="H112" s="112">
        <f t="shared" si="9"/>
        <v>0</v>
      </c>
      <c r="I112" s="85">
        <f>I113</f>
        <v>125.42</v>
      </c>
    </row>
    <row r="113" spans="1:9" ht="22.5" customHeight="1" x14ac:dyDescent="0.2">
      <c r="A113" s="115" t="s">
        <v>27</v>
      </c>
      <c r="B113" s="34">
        <v>650</v>
      </c>
      <c r="C113" s="35">
        <v>2</v>
      </c>
      <c r="D113" s="35">
        <v>3</v>
      </c>
      <c r="E113" s="33">
        <v>5000151180</v>
      </c>
      <c r="F113" s="36">
        <v>244</v>
      </c>
      <c r="G113" s="86">
        <f>65.5+7.2+52.72</f>
        <v>125.42</v>
      </c>
      <c r="H113" s="112">
        <f t="shared" si="9"/>
        <v>0</v>
      </c>
      <c r="I113" s="86">
        <f>65.5+7.2+52.72</f>
        <v>125.42</v>
      </c>
    </row>
    <row r="114" spans="1:9" ht="11.25" customHeight="1" x14ac:dyDescent="0.2">
      <c r="A114" s="113" t="s">
        <v>12</v>
      </c>
      <c r="B114" s="34">
        <v>650</v>
      </c>
      <c r="C114" s="35">
        <v>3</v>
      </c>
      <c r="D114" s="35">
        <v>0</v>
      </c>
      <c r="E114" s="33" t="s">
        <v>33</v>
      </c>
      <c r="F114" s="36" t="s">
        <v>33</v>
      </c>
      <c r="G114" s="85">
        <f>G115+G140+G126</f>
        <v>89</v>
      </c>
      <c r="H114" s="112">
        <f t="shared" si="9"/>
        <v>0</v>
      </c>
      <c r="I114" s="85">
        <f>I115+I140+I126</f>
        <v>89</v>
      </c>
    </row>
    <row r="115" spans="1:9" ht="11.25" customHeight="1" x14ac:dyDescent="0.2">
      <c r="A115" s="113" t="s">
        <v>13</v>
      </c>
      <c r="B115" s="34">
        <v>650</v>
      </c>
      <c r="C115" s="35">
        <v>3</v>
      </c>
      <c r="D115" s="35">
        <v>4</v>
      </c>
      <c r="E115" s="33" t="s">
        <v>33</v>
      </c>
      <c r="F115" s="36" t="s">
        <v>33</v>
      </c>
      <c r="G115" s="85">
        <f t="shared" ref="G115:I123" si="11">G116</f>
        <v>72</v>
      </c>
      <c r="H115" s="112">
        <f t="shared" si="9"/>
        <v>0</v>
      </c>
      <c r="I115" s="85">
        <f t="shared" si="11"/>
        <v>72</v>
      </c>
    </row>
    <row r="116" spans="1:9" ht="33.75" customHeight="1" x14ac:dyDescent="0.2">
      <c r="A116" s="115" t="s">
        <v>187</v>
      </c>
      <c r="B116" s="34">
        <v>650</v>
      </c>
      <c r="C116" s="35">
        <v>3</v>
      </c>
      <c r="D116" s="35">
        <v>4</v>
      </c>
      <c r="E116" s="33" t="s">
        <v>108</v>
      </c>
      <c r="F116" s="36"/>
      <c r="G116" s="85">
        <f t="shared" si="11"/>
        <v>72</v>
      </c>
      <c r="H116" s="112">
        <f t="shared" si="9"/>
        <v>0</v>
      </c>
      <c r="I116" s="85">
        <f t="shared" si="11"/>
        <v>72</v>
      </c>
    </row>
    <row r="117" spans="1:9" ht="21" customHeight="1" x14ac:dyDescent="0.2">
      <c r="A117" s="113" t="s">
        <v>48</v>
      </c>
      <c r="B117" s="34">
        <v>650</v>
      </c>
      <c r="C117" s="35">
        <v>3</v>
      </c>
      <c r="D117" s="35">
        <v>4</v>
      </c>
      <c r="E117" s="33" t="s">
        <v>109</v>
      </c>
      <c r="F117" s="36"/>
      <c r="G117" s="85">
        <f t="shared" si="11"/>
        <v>72</v>
      </c>
      <c r="H117" s="112">
        <f t="shared" si="9"/>
        <v>0</v>
      </c>
      <c r="I117" s="85">
        <f t="shared" si="11"/>
        <v>72</v>
      </c>
    </row>
    <row r="118" spans="1:9" ht="34.5" customHeight="1" x14ac:dyDescent="0.2">
      <c r="A118" s="115" t="s">
        <v>112</v>
      </c>
      <c r="B118" s="34">
        <v>650</v>
      </c>
      <c r="C118" s="35">
        <v>3</v>
      </c>
      <c r="D118" s="35">
        <v>4</v>
      </c>
      <c r="E118" s="33" t="s">
        <v>111</v>
      </c>
      <c r="F118" s="36"/>
      <c r="G118" s="85">
        <f t="shared" si="11"/>
        <v>72</v>
      </c>
      <c r="H118" s="112">
        <f t="shared" si="9"/>
        <v>0</v>
      </c>
      <c r="I118" s="85">
        <f t="shared" si="11"/>
        <v>72</v>
      </c>
    </row>
    <row r="119" spans="1:9" ht="87.75" customHeight="1" x14ac:dyDescent="0.2">
      <c r="A119" s="115" t="s">
        <v>113</v>
      </c>
      <c r="B119" s="34">
        <v>650</v>
      </c>
      <c r="C119" s="35">
        <v>3</v>
      </c>
      <c r="D119" s="35">
        <v>4</v>
      </c>
      <c r="E119" s="15" t="s">
        <v>110</v>
      </c>
      <c r="F119" s="36"/>
      <c r="G119" s="85">
        <f>G120+G123</f>
        <v>72</v>
      </c>
      <c r="H119" s="112">
        <f t="shared" si="9"/>
        <v>0</v>
      </c>
      <c r="I119" s="85">
        <f t="shared" ref="I119" si="12">I120+I123</f>
        <v>72</v>
      </c>
    </row>
    <row r="120" spans="1:9" ht="54" customHeight="1" x14ac:dyDescent="0.2">
      <c r="A120" s="115" t="s">
        <v>37</v>
      </c>
      <c r="B120" s="34">
        <v>650</v>
      </c>
      <c r="C120" s="35">
        <v>3</v>
      </c>
      <c r="D120" s="35">
        <v>4</v>
      </c>
      <c r="E120" s="15" t="s">
        <v>110</v>
      </c>
      <c r="F120" s="36">
        <v>100</v>
      </c>
      <c r="G120" s="85">
        <f t="shared" ref="G120:I121" si="13">G121</f>
        <v>8.9559999999999995</v>
      </c>
      <c r="H120" s="112">
        <f t="shared" si="9"/>
        <v>0</v>
      </c>
      <c r="I120" s="85">
        <f t="shared" si="13"/>
        <v>8.9559999999999995</v>
      </c>
    </row>
    <row r="121" spans="1:9" ht="20.25" customHeight="1" x14ac:dyDescent="0.2">
      <c r="A121" s="115" t="s">
        <v>41</v>
      </c>
      <c r="B121" s="34">
        <v>650</v>
      </c>
      <c r="C121" s="35">
        <v>3</v>
      </c>
      <c r="D121" s="35">
        <v>4</v>
      </c>
      <c r="E121" s="15" t="s">
        <v>110</v>
      </c>
      <c r="F121" s="36">
        <v>120</v>
      </c>
      <c r="G121" s="85">
        <f t="shared" si="13"/>
        <v>8.9559999999999995</v>
      </c>
      <c r="H121" s="112">
        <f t="shared" si="9"/>
        <v>0</v>
      </c>
      <c r="I121" s="85">
        <f t="shared" si="13"/>
        <v>8.9559999999999995</v>
      </c>
    </row>
    <row r="122" spans="1:9" ht="23.25" customHeight="1" x14ac:dyDescent="0.2">
      <c r="A122" s="115" t="s">
        <v>26</v>
      </c>
      <c r="B122" s="34">
        <v>650</v>
      </c>
      <c r="C122" s="35">
        <v>3</v>
      </c>
      <c r="D122" s="35">
        <v>4</v>
      </c>
      <c r="E122" s="15" t="s">
        <v>110</v>
      </c>
      <c r="F122" s="36">
        <v>122</v>
      </c>
      <c r="G122" s="85">
        <v>8.9559999999999995</v>
      </c>
      <c r="H122" s="112">
        <f t="shared" si="9"/>
        <v>0</v>
      </c>
      <c r="I122" s="85">
        <f>G122</f>
        <v>8.9559999999999995</v>
      </c>
    </row>
    <row r="123" spans="1:9" ht="24" customHeight="1" x14ac:dyDescent="0.2">
      <c r="A123" s="115" t="s">
        <v>76</v>
      </c>
      <c r="B123" s="34">
        <v>650</v>
      </c>
      <c r="C123" s="35">
        <v>3</v>
      </c>
      <c r="D123" s="35">
        <v>4</v>
      </c>
      <c r="E123" s="15" t="s">
        <v>110</v>
      </c>
      <c r="F123" s="36">
        <v>200</v>
      </c>
      <c r="G123" s="85">
        <f t="shared" si="11"/>
        <v>63.043999999999997</v>
      </c>
      <c r="H123" s="112">
        <f t="shared" si="9"/>
        <v>0</v>
      </c>
      <c r="I123" s="85">
        <f t="shared" si="11"/>
        <v>63.043999999999997</v>
      </c>
    </row>
    <row r="124" spans="1:9" ht="22.5" x14ac:dyDescent="0.2">
      <c r="A124" s="115" t="s">
        <v>35</v>
      </c>
      <c r="B124" s="34">
        <v>650</v>
      </c>
      <c r="C124" s="35">
        <v>3</v>
      </c>
      <c r="D124" s="35">
        <v>4</v>
      </c>
      <c r="E124" s="15" t="s">
        <v>110</v>
      </c>
      <c r="F124" s="36">
        <v>240</v>
      </c>
      <c r="G124" s="85">
        <f>G125</f>
        <v>63.043999999999997</v>
      </c>
      <c r="H124" s="112">
        <f t="shared" si="9"/>
        <v>0</v>
      </c>
      <c r="I124" s="85">
        <f>I125</f>
        <v>63.043999999999997</v>
      </c>
    </row>
    <row r="125" spans="1:9" ht="22.5" x14ac:dyDescent="0.2">
      <c r="A125" s="115" t="s">
        <v>27</v>
      </c>
      <c r="B125" s="34">
        <v>650</v>
      </c>
      <c r="C125" s="35">
        <v>3</v>
      </c>
      <c r="D125" s="35">
        <v>4</v>
      </c>
      <c r="E125" s="15" t="s">
        <v>110</v>
      </c>
      <c r="F125" s="36">
        <v>244</v>
      </c>
      <c r="G125" s="86">
        <v>63.043999999999997</v>
      </c>
      <c r="H125" s="112">
        <f t="shared" si="9"/>
        <v>0</v>
      </c>
      <c r="I125" s="86">
        <f>G125</f>
        <v>63.043999999999997</v>
      </c>
    </row>
    <row r="126" spans="1:9" ht="26.25" customHeight="1" x14ac:dyDescent="0.2">
      <c r="A126" s="115" t="s">
        <v>20</v>
      </c>
      <c r="B126" s="34">
        <v>650</v>
      </c>
      <c r="C126" s="35">
        <v>3</v>
      </c>
      <c r="D126" s="35">
        <v>9</v>
      </c>
      <c r="E126" s="15"/>
      <c r="F126" s="36"/>
      <c r="G126" s="85">
        <f>G127</f>
        <v>2</v>
      </c>
      <c r="H126" s="112">
        <f t="shared" si="9"/>
        <v>0</v>
      </c>
      <c r="I126" s="85">
        <f>I127</f>
        <v>2</v>
      </c>
    </row>
    <row r="127" spans="1:9" ht="39" customHeight="1" x14ac:dyDescent="0.2">
      <c r="A127" s="115" t="s">
        <v>172</v>
      </c>
      <c r="B127" s="34">
        <v>650</v>
      </c>
      <c r="C127" s="35">
        <v>3</v>
      </c>
      <c r="D127" s="35">
        <v>9</v>
      </c>
      <c r="E127" s="15">
        <v>7500000000</v>
      </c>
      <c r="F127" s="36"/>
      <c r="G127" s="85">
        <f>G128+G134</f>
        <v>2</v>
      </c>
      <c r="H127" s="112">
        <f t="shared" si="9"/>
        <v>0</v>
      </c>
      <c r="I127" s="85">
        <f>I128+I134</f>
        <v>2</v>
      </c>
    </row>
    <row r="128" spans="1:9" ht="33.75" x14ac:dyDescent="0.2">
      <c r="A128" s="115" t="s">
        <v>173</v>
      </c>
      <c r="B128" s="34">
        <v>650</v>
      </c>
      <c r="C128" s="35">
        <v>3</v>
      </c>
      <c r="D128" s="35">
        <v>9</v>
      </c>
      <c r="E128" s="15">
        <v>7510000000</v>
      </c>
      <c r="F128" s="36"/>
      <c r="G128" s="85">
        <f>G129</f>
        <v>1</v>
      </c>
      <c r="H128" s="112">
        <f t="shared" si="9"/>
        <v>0</v>
      </c>
      <c r="I128" s="85">
        <f>I129</f>
        <v>1</v>
      </c>
    </row>
    <row r="129" spans="1:9" ht="33.75" x14ac:dyDescent="0.2">
      <c r="A129" s="115" t="s">
        <v>64</v>
      </c>
      <c r="B129" s="34">
        <v>650</v>
      </c>
      <c r="C129" s="35">
        <v>3</v>
      </c>
      <c r="D129" s="35">
        <v>9</v>
      </c>
      <c r="E129" s="15">
        <v>7510100000</v>
      </c>
      <c r="F129" s="36"/>
      <c r="G129" s="85">
        <f>G130</f>
        <v>1</v>
      </c>
      <c r="H129" s="112">
        <f t="shared" si="9"/>
        <v>0</v>
      </c>
      <c r="I129" s="85">
        <f>I130</f>
        <v>1</v>
      </c>
    </row>
    <row r="130" spans="1:9" ht="22.5" x14ac:dyDescent="0.2">
      <c r="A130" s="115" t="s">
        <v>54</v>
      </c>
      <c r="B130" s="34">
        <v>650</v>
      </c>
      <c r="C130" s="35">
        <v>3</v>
      </c>
      <c r="D130" s="35">
        <v>9</v>
      </c>
      <c r="E130" s="15">
        <v>7510199990</v>
      </c>
      <c r="F130" s="36"/>
      <c r="G130" s="85">
        <f>G131</f>
        <v>1</v>
      </c>
      <c r="H130" s="112">
        <f t="shared" si="9"/>
        <v>0</v>
      </c>
      <c r="I130" s="85">
        <f>I131</f>
        <v>1</v>
      </c>
    </row>
    <row r="131" spans="1:9" ht="22.5" x14ac:dyDescent="0.2">
      <c r="A131" s="115" t="s">
        <v>76</v>
      </c>
      <c r="B131" s="34">
        <v>650</v>
      </c>
      <c r="C131" s="35">
        <v>3</v>
      </c>
      <c r="D131" s="35">
        <v>9</v>
      </c>
      <c r="E131" s="15">
        <v>7510199990</v>
      </c>
      <c r="F131" s="36">
        <v>200</v>
      </c>
      <c r="G131" s="85">
        <f>G132</f>
        <v>1</v>
      </c>
      <c r="H131" s="112">
        <f t="shared" si="9"/>
        <v>0</v>
      </c>
      <c r="I131" s="85">
        <f>I132</f>
        <v>1</v>
      </c>
    </row>
    <row r="132" spans="1:9" ht="22.5" x14ac:dyDescent="0.2">
      <c r="A132" s="115" t="s">
        <v>35</v>
      </c>
      <c r="B132" s="34">
        <v>650</v>
      </c>
      <c r="C132" s="35">
        <v>3</v>
      </c>
      <c r="D132" s="35">
        <v>9</v>
      </c>
      <c r="E132" s="15">
        <v>7510199990</v>
      </c>
      <c r="F132" s="36">
        <v>240</v>
      </c>
      <c r="G132" s="85">
        <f>G133</f>
        <v>1</v>
      </c>
      <c r="H132" s="112">
        <f t="shared" si="9"/>
        <v>0</v>
      </c>
      <c r="I132" s="85">
        <f>I133</f>
        <v>1</v>
      </c>
    </row>
    <row r="133" spans="1:9" ht="22.5" x14ac:dyDescent="0.2">
      <c r="A133" s="115" t="s">
        <v>27</v>
      </c>
      <c r="B133" s="34">
        <v>650</v>
      </c>
      <c r="C133" s="35">
        <v>3</v>
      </c>
      <c r="D133" s="35">
        <v>9</v>
      </c>
      <c r="E133" s="15">
        <v>7510199990</v>
      </c>
      <c r="F133" s="36">
        <v>244</v>
      </c>
      <c r="G133" s="86">
        <v>1</v>
      </c>
      <c r="H133" s="112">
        <f t="shared" si="9"/>
        <v>0</v>
      </c>
      <c r="I133" s="86">
        <v>1</v>
      </c>
    </row>
    <row r="134" spans="1:9" x14ac:dyDescent="0.2">
      <c r="A134" s="115" t="s">
        <v>174</v>
      </c>
      <c r="B134" s="34">
        <v>650</v>
      </c>
      <c r="C134" s="35">
        <v>3</v>
      </c>
      <c r="D134" s="35">
        <v>9</v>
      </c>
      <c r="E134" s="15">
        <v>7520000000</v>
      </c>
      <c r="F134" s="36"/>
      <c r="G134" s="85">
        <f>G135</f>
        <v>1</v>
      </c>
      <c r="H134" s="112">
        <f t="shared" si="9"/>
        <v>0</v>
      </c>
      <c r="I134" s="85">
        <f>I135</f>
        <v>1</v>
      </c>
    </row>
    <row r="135" spans="1:9" ht="22.5" x14ac:dyDescent="0.2">
      <c r="A135" s="115" t="s">
        <v>175</v>
      </c>
      <c r="B135" s="34">
        <v>650</v>
      </c>
      <c r="C135" s="35">
        <v>3</v>
      </c>
      <c r="D135" s="35">
        <v>9</v>
      </c>
      <c r="E135" s="15">
        <v>7520100000</v>
      </c>
      <c r="F135" s="36"/>
      <c r="G135" s="85">
        <f>G136</f>
        <v>1</v>
      </c>
      <c r="H135" s="112">
        <f t="shared" si="9"/>
        <v>0</v>
      </c>
      <c r="I135" s="85">
        <f>I136</f>
        <v>1</v>
      </c>
    </row>
    <row r="136" spans="1:9" ht="22.5" x14ac:dyDescent="0.2">
      <c r="A136" s="115" t="s">
        <v>54</v>
      </c>
      <c r="B136" s="34">
        <v>650</v>
      </c>
      <c r="C136" s="35">
        <v>3</v>
      </c>
      <c r="D136" s="35">
        <v>9</v>
      </c>
      <c r="E136" s="15">
        <v>7520199990</v>
      </c>
      <c r="F136" s="36"/>
      <c r="G136" s="85">
        <f>G137</f>
        <v>1</v>
      </c>
      <c r="H136" s="112">
        <f t="shared" si="9"/>
        <v>0</v>
      </c>
      <c r="I136" s="85">
        <f>I137</f>
        <v>1</v>
      </c>
    </row>
    <row r="137" spans="1:9" ht="22.5" x14ac:dyDescent="0.2">
      <c r="A137" s="115" t="s">
        <v>76</v>
      </c>
      <c r="B137" s="34">
        <v>650</v>
      </c>
      <c r="C137" s="35">
        <v>3</v>
      </c>
      <c r="D137" s="35">
        <v>9</v>
      </c>
      <c r="E137" s="15">
        <v>7520199990</v>
      </c>
      <c r="F137" s="36">
        <v>200</v>
      </c>
      <c r="G137" s="85">
        <f>G138</f>
        <v>1</v>
      </c>
      <c r="H137" s="112">
        <f t="shared" si="9"/>
        <v>0</v>
      </c>
      <c r="I137" s="85">
        <f>I138</f>
        <v>1</v>
      </c>
    </row>
    <row r="138" spans="1:9" ht="22.5" x14ac:dyDescent="0.2">
      <c r="A138" s="115" t="s">
        <v>35</v>
      </c>
      <c r="B138" s="34">
        <v>650</v>
      </c>
      <c r="C138" s="35">
        <v>3</v>
      </c>
      <c r="D138" s="35">
        <v>9</v>
      </c>
      <c r="E138" s="15">
        <v>7520199990</v>
      </c>
      <c r="F138" s="36">
        <v>240</v>
      </c>
      <c r="G138" s="85">
        <f>G139</f>
        <v>1</v>
      </c>
      <c r="H138" s="112">
        <f t="shared" si="9"/>
        <v>0</v>
      </c>
      <c r="I138" s="85">
        <f>I139</f>
        <v>1</v>
      </c>
    </row>
    <row r="139" spans="1:9" ht="22.5" x14ac:dyDescent="0.2">
      <c r="A139" s="115" t="s">
        <v>27</v>
      </c>
      <c r="B139" s="34">
        <v>650</v>
      </c>
      <c r="C139" s="35">
        <v>3</v>
      </c>
      <c r="D139" s="35">
        <v>9</v>
      </c>
      <c r="E139" s="15">
        <v>7520199990</v>
      </c>
      <c r="F139" s="36">
        <v>244</v>
      </c>
      <c r="G139" s="86">
        <v>1</v>
      </c>
      <c r="H139" s="112">
        <f t="shared" si="9"/>
        <v>0</v>
      </c>
      <c r="I139" s="86">
        <v>1</v>
      </c>
    </row>
    <row r="140" spans="1:9" ht="24" customHeight="1" x14ac:dyDescent="0.2">
      <c r="A140" s="115" t="s">
        <v>56</v>
      </c>
      <c r="B140" s="34">
        <v>650</v>
      </c>
      <c r="C140" s="35">
        <v>3</v>
      </c>
      <c r="D140" s="35">
        <v>14</v>
      </c>
      <c r="E140" s="33"/>
      <c r="F140" s="36"/>
      <c r="G140" s="86">
        <f>G141</f>
        <v>15</v>
      </c>
      <c r="H140" s="112">
        <f t="shared" si="9"/>
        <v>0</v>
      </c>
      <c r="I140" s="86">
        <f>I141</f>
        <v>15</v>
      </c>
    </row>
    <row r="141" spans="1:9" ht="45" customHeight="1" x14ac:dyDescent="0.2">
      <c r="A141" s="115" t="s">
        <v>187</v>
      </c>
      <c r="B141" s="34">
        <v>650</v>
      </c>
      <c r="C141" s="35">
        <v>3</v>
      </c>
      <c r="D141" s="35">
        <v>14</v>
      </c>
      <c r="E141" s="33" t="s">
        <v>108</v>
      </c>
      <c r="F141" s="36"/>
      <c r="G141" s="86">
        <f>G142</f>
        <v>15</v>
      </c>
      <c r="H141" s="112">
        <f t="shared" si="9"/>
        <v>0</v>
      </c>
      <c r="I141" s="86">
        <f>I142</f>
        <v>15</v>
      </c>
    </row>
    <row r="142" spans="1:9" ht="11.25" customHeight="1" x14ac:dyDescent="0.2">
      <c r="A142" s="115" t="s">
        <v>48</v>
      </c>
      <c r="B142" s="34">
        <v>650</v>
      </c>
      <c r="C142" s="35">
        <v>3</v>
      </c>
      <c r="D142" s="35">
        <v>14</v>
      </c>
      <c r="E142" s="33" t="s">
        <v>109</v>
      </c>
      <c r="F142" s="36"/>
      <c r="G142" s="85">
        <f>G143</f>
        <v>15</v>
      </c>
      <c r="H142" s="112">
        <f t="shared" si="9"/>
        <v>0</v>
      </c>
      <c r="I142" s="85">
        <f>I143</f>
        <v>15</v>
      </c>
    </row>
    <row r="143" spans="1:9" ht="24.75" customHeight="1" x14ac:dyDescent="0.2">
      <c r="A143" s="115" t="s">
        <v>114</v>
      </c>
      <c r="B143" s="34">
        <v>650</v>
      </c>
      <c r="C143" s="35">
        <v>3</v>
      </c>
      <c r="D143" s="35">
        <v>14</v>
      </c>
      <c r="E143" s="33" t="s">
        <v>115</v>
      </c>
      <c r="F143" s="36"/>
      <c r="G143" s="85">
        <f>G144+G148</f>
        <v>15</v>
      </c>
      <c r="H143" s="112">
        <f t="shared" si="9"/>
        <v>0</v>
      </c>
      <c r="I143" s="85">
        <f>I144+I148</f>
        <v>15</v>
      </c>
    </row>
    <row r="144" spans="1:9" ht="31.5" customHeight="1" x14ac:dyDescent="0.2">
      <c r="A144" s="115" t="s">
        <v>86</v>
      </c>
      <c r="B144" s="34">
        <v>650</v>
      </c>
      <c r="C144" s="35">
        <v>3</v>
      </c>
      <c r="D144" s="35">
        <v>14</v>
      </c>
      <c r="E144" s="33" t="s">
        <v>116</v>
      </c>
      <c r="F144" s="36"/>
      <c r="G144" s="85">
        <f>G145</f>
        <v>12</v>
      </c>
      <c r="H144" s="112">
        <f t="shared" si="9"/>
        <v>0</v>
      </c>
      <c r="I144" s="85">
        <f>I145</f>
        <v>12</v>
      </c>
    </row>
    <row r="145" spans="1:9" ht="52.5" customHeight="1" x14ac:dyDescent="0.2">
      <c r="A145" s="115" t="s">
        <v>37</v>
      </c>
      <c r="B145" s="34">
        <v>650</v>
      </c>
      <c r="C145" s="35">
        <v>3</v>
      </c>
      <c r="D145" s="35">
        <v>14</v>
      </c>
      <c r="E145" s="33" t="s">
        <v>116</v>
      </c>
      <c r="F145" s="36">
        <v>100</v>
      </c>
      <c r="G145" s="85">
        <v>12</v>
      </c>
      <c r="H145" s="112">
        <f t="shared" si="9"/>
        <v>0</v>
      </c>
      <c r="I145" s="85">
        <v>12</v>
      </c>
    </row>
    <row r="146" spans="1:9" ht="28.5" customHeight="1" x14ac:dyDescent="0.2">
      <c r="A146" s="115" t="s">
        <v>39</v>
      </c>
      <c r="B146" s="34">
        <v>650</v>
      </c>
      <c r="C146" s="35">
        <v>3</v>
      </c>
      <c r="D146" s="35">
        <v>14</v>
      </c>
      <c r="E146" s="33" t="s">
        <v>116</v>
      </c>
      <c r="F146" s="36">
        <v>110</v>
      </c>
      <c r="G146" s="85">
        <f>G147</f>
        <v>12</v>
      </c>
      <c r="H146" s="112">
        <f t="shared" si="9"/>
        <v>0</v>
      </c>
      <c r="I146" s="85">
        <f>I147</f>
        <v>12</v>
      </c>
    </row>
    <row r="147" spans="1:9" ht="35.25" customHeight="1" x14ac:dyDescent="0.2">
      <c r="A147" s="115" t="s">
        <v>196</v>
      </c>
      <c r="B147" s="34">
        <v>650</v>
      </c>
      <c r="C147" s="35">
        <v>3</v>
      </c>
      <c r="D147" s="35">
        <v>14</v>
      </c>
      <c r="E147" s="33" t="s">
        <v>116</v>
      </c>
      <c r="F147" s="36">
        <v>113</v>
      </c>
      <c r="G147" s="85">
        <v>12</v>
      </c>
      <c r="H147" s="112">
        <f t="shared" si="9"/>
        <v>0</v>
      </c>
      <c r="I147" s="85">
        <v>12</v>
      </c>
    </row>
    <row r="148" spans="1:9" ht="32.25" customHeight="1" x14ac:dyDescent="0.2">
      <c r="A148" s="115" t="s">
        <v>87</v>
      </c>
      <c r="B148" s="34">
        <v>650</v>
      </c>
      <c r="C148" s="35">
        <v>3</v>
      </c>
      <c r="D148" s="35">
        <v>14</v>
      </c>
      <c r="E148" s="33" t="s">
        <v>117</v>
      </c>
      <c r="F148" s="36"/>
      <c r="G148" s="86">
        <f>G149</f>
        <v>3</v>
      </c>
      <c r="H148" s="112">
        <f t="shared" si="9"/>
        <v>0</v>
      </c>
      <c r="I148" s="86">
        <f>I149</f>
        <v>3</v>
      </c>
    </row>
    <row r="149" spans="1:9" ht="50.25" customHeight="1" x14ac:dyDescent="0.2">
      <c r="A149" s="115" t="s">
        <v>37</v>
      </c>
      <c r="B149" s="34">
        <v>650</v>
      </c>
      <c r="C149" s="35">
        <v>3</v>
      </c>
      <c r="D149" s="35">
        <v>14</v>
      </c>
      <c r="E149" s="33" t="s">
        <v>117</v>
      </c>
      <c r="F149" s="36">
        <v>100</v>
      </c>
      <c r="G149" s="86">
        <v>3</v>
      </c>
      <c r="H149" s="112">
        <f t="shared" si="9"/>
        <v>0</v>
      </c>
      <c r="I149" s="86">
        <v>3</v>
      </c>
    </row>
    <row r="150" spans="1:9" ht="27" customHeight="1" x14ac:dyDescent="0.2">
      <c r="A150" s="115" t="s">
        <v>39</v>
      </c>
      <c r="B150" s="34">
        <v>650</v>
      </c>
      <c r="C150" s="35">
        <v>3</v>
      </c>
      <c r="D150" s="35">
        <v>14</v>
      </c>
      <c r="E150" s="33" t="s">
        <v>117</v>
      </c>
      <c r="F150" s="36">
        <v>110</v>
      </c>
      <c r="G150" s="85">
        <f>G151</f>
        <v>3</v>
      </c>
      <c r="H150" s="112">
        <f t="shared" si="9"/>
        <v>0</v>
      </c>
      <c r="I150" s="85">
        <f>I151</f>
        <v>3</v>
      </c>
    </row>
    <row r="151" spans="1:9" ht="35.25" customHeight="1" x14ac:dyDescent="0.2">
      <c r="A151" s="115" t="s">
        <v>196</v>
      </c>
      <c r="B151" s="34">
        <v>650</v>
      </c>
      <c r="C151" s="35">
        <v>3</v>
      </c>
      <c r="D151" s="35">
        <v>14</v>
      </c>
      <c r="E151" s="33" t="s">
        <v>117</v>
      </c>
      <c r="F151" s="36">
        <v>113</v>
      </c>
      <c r="G151" s="86">
        <v>3</v>
      </c>
      <c r="H151" s="112">
        <f t="shared" si="9"/>
        <v>0</v>
      </c>
      <c r="I151" s="86">
        <v>3</v>
      </c>
    </row>
    <row r="152" spans="1:9" ht="11.25" customHeight="1" x14ac:dyDescent="0.2">
      <c r="A152" s="113" t="s">
        <v>14</v>
      </c>
      <c r="B152" s="34">
        <v>650</v>
      </c>
      <c r="C152" s="35">
        <v>4</v>
      </c>
      <c r="D152" s="42">
        <v>0</v>
      </c>
      <c r="E152" s="33" t="s">
        <v>33</v>
      </c>
      <c r="F152" s="36" t="s">
        <v>33</v>
      </c>
      <c r="G152" s="82">
        <f>G161+G153+G168</f>
        <v>5962.02</v>
      </c>
      <c r="H152" s="112">
        <f t="shared" si="9"/>
        <v>139.80000000000018</v>
      </c>
      <c r="I152" s="82">
        <f>'расходы 2019'!H119</f>
        <v>6101.8200000000006</v>
      </c>
    </row>
    <row r="153" spans="1:9" ht="11.25" customHeight="1" x14ac:dyDescent="0.2">
      <c r="A153" s="115" t="s">
        <v>82</v>
      </c>
      <c r="B153" s="34">
        <v>650</v>
      </c>
      <c r="C153" s="35">
        <v>4</v>
      </c>
      <c r="D153" s="35">
        <v>9</v>
      </c>
      <c r="E153" s="33"/>
      <c r="F153" s="36"/>
      <c r="G153" s="85">
        <f t="shared" ref="G153:G157" si="14">G154</f>
        <v>4759</v>
      </c>
      <c r="H153" s="112">
        <f t="shared" ref="H153:I159" si="15">H154</f>
        <v>139.80000000000001</v>
      </c>
      <c r="I153" s="85">
        <f t="shared" si="15"/>
        <v>4898.8</v>
      </c>
    </row>
    <row r="154" spans="1:9" ht="36.75" customHeight="1" x14ac:dyDescent="0.2">
      <c r="A154" s="115" t="s">
        <v>188</v>
      </c>
      <c r="B154" s="34">
        <v>650</v>
      </c>
      <c r="C154" s="35">
        <v>4</v>
      </c>
      <c r="D154" s="35">
        <v>9</v>
      </c>
      <c r="E154" s="43">
        <v>8400000000</v>
      </c>
      <c r="F154" s="36"/>
      <c r="G154" s="85">
        <f t="shared" si="14"/>
        <v>4759</v>
      </c>
      <c r="H154" s="112">
        <f t="shared" si="15"/>
        <v>139.80000000000001</v>
      </c>
      <c r="I154" s="85">
        <f t="shared" si="15"/>
        <v>4898.8</v>
      </c>
    </row>
    <row r="155" spans="1:9" ht="15" customHeight="1" x14ac:dyDescent="0.2">
      <c r="A155" s="115" t="s">
        <v>80</v>
      </c>
      <c r="B155" s="34">
        <v>650</v>
      </c>
      <c r="C155" s="35">
        <v>4</v>
      </c>
      <c r="D155" s="35">
        <v>9</v>
      </c>
      <c r="E155" s="43">
        <v>8410000000</v>
      </c>
      <c r="F155" s="36"/>
      <c r="G155" s="85">
        <f t="shared" si="14"/>
        <v>4759</v>
      </c>
      <c r="H155" s="112">
        <f t="shared" si="15"/>
        <v>139.80000000000001</v>
      </c>
      <c r="I155" s="85">
        <f t="shared" si="15"/>
        <v>4898.8</v>
      </c>
    </row>
    <row r="156" spans="1:9" ht="21" customHeight="1" x14ac:dyDescent="0.2">
      <c r="A156" s="115" t="s">
        <v>81</v>
      </c>
      <c r="B156" s="34">
        <v>650</v>
      </c>
      <c r="C156" s="35">
        <v>4</v>
      </c>
      <c r="D156" s="35">
        <v>9</v>
      </c>
      <c r="E156" s="43">
        <v>8410100000</v>
      </c>
      <c r="F156" s="36"/>
      <c r="G156" s="85">
        <f t="shared" si="14"/>
        <v>4759</v>
      </c>
      <c r="H156" s="112">
        <f t="shared" si="15"/>
        <v>139.80000000000001</v>
      </c>
      <c r="I156" s="85">
        <f t="shared" si="15"/>
        <v>4898.8</v>
      </c>
    </row>
    <row r="157" spans="1:9" ht="23.25" customHeight="1" x14ac:dyDescent="0.2">
      <c r="A157" s="115" t="s">
        <v>54</v>
      </c>
      <c r="B157" s="34">
        <v>650</v>
      </c>
      <c r="C157" s="35">
        <v>4</v>
      </c>
      <c r="D157" s="35">
        <v>9</v>
      </c>
      <c r="E157" s="43">
        <v>8410199990</v>
      </c>
      <c r="F157" s="36"/>
      <c r="G157" s="85">
        <f t="shared" si="14"/>
        <v>4759</v>
      </c>
      <c r="H157" s="112">
        <f t="shared" si="15"/>
        <v>139.80000000000001</v>
      </c>
      <c r="I157" s="85">
        <f t="shared" si="15"/>
        <v>4898.8</v>
      </c>
    </row>
    <row r="158" spans="1:9" ht="21" customHeight="1" x14ac:dyDescent="0.2">
      <c r="A158" s="115" t="s">
        <v>76</v>
      </c>
      <c r="B158" s="34">
        <v>650</v>
      </c>
      <c r="C158" s="35">
        <v>4</v>
      </c>
      <c r="D158" s="35">
        <v>9</v>
      </c>
      <c r="E158" s="43">
        <v>8410199990</v>
      </c>
      <c r="F158" s="36">
        <v>200</v>
      </c>
      <c r="G158" s="85">
        <f>G159</f>
        <v>4759</v>
      </c>
      <c r="H158" s="112">
        <f t="shared" si="15"/>
        <v>139.80000000000001</v>
      </c>
      <c r="I158" s="85">
        <f t="shared" si="15"/>
        <v>4898.8</v>
      </c>
    </row>
    <row r="159" spans="1:9" ht="24" customHeight="1" x14ac:dyDescent="0.2">
      <c r="A159" s="115" t="s">
        <v>35</v>
      </c>
      <c r="B159" s="34">
        <v>650</v>
      </c>
      <c r="C159" s="35">
        <v>4</v>
      </c>
      <c r="D159" s="35">
        <v>9</v>
      </c>
      <c r="E159" s="43">
        <v>8410199990</v>
      </c>
      <c r="F159" s="36">
        <v>240</v>
      </c>
      <c r="G159" s="85">
        <f>G160</f>
        <v>4759</v>
      </c>
      <c r="H159" s="112">
        <f t="shared" si="15"/>
        <v>139.80000000000001</v>
      </c>
      <c r="I159" s="85">
        <f t="shared" si="15"/>
        <v>4898.8</v>
      </c>
    </row>
    <row r="160" spans="1:9" ht="24" customHeight="1" x14ac:dyDescent="0.2">
      <c r="A160" s="115" t="s">
        <v>27</v>
      </c>
      <c r="B160" s="34">
        <v>650</v>
      </c>
      <c r="C160" s="35">
        <v>4</v>
      </c>
      <c r="D160" s="35">
        <v>9</v>
      </c>
      <c r="E160" s="43">
        <v>8410199990</v>
      </c>
      <c r="F160" s="36">
        <v>244</v>
      </c>
      <c r="G160" s="85">
        <f>1745.8+3013.2</f>
        <v>4759</v>
      </c>
      <c r="H160" s="112">
        <v>139.80000000000001</v>
      </c>
      <c r="I160" s="85">
        <f>G160+H160</f>
        <v>4898.8</v>
      </c>
    </row>
    <row r="161" spans="1:9" ht="11.25" customHeight="1" x14ac:dyDescent="0.2">
      <c r="A161" s="113" t="s">
        <v>15</v>
      </c>
      <c r="B161" s="34">
        <v>650</v>
      </c>
      <c r="C161" s="35">
        <v>4</v>
      </c>
      <c r="D161" s="35">
        <v>10</v>
      </c>
      <c r="E161" s="33" t="s">
        <v>33</v>
      </c>
      <c r="F161" s="36" t="s">
        <v>33</v>
      </c>
      <c r="G161" s="85">
        <f t="shared" ref="G161:I166" si="16">G162</f>
        <v>339.8</v>
      </c>
      <c r="H161" s="112">
        <f t="shared" ref="H161:H222" si="17">I161-G161</f>
        <v>0</v>
      </c>
      <c r="I161" s="85">
        <f t="shared" si="16"/>
        <v>339.8</v>
      </c>
    </row>
    <row r="162" spans="1:9" ht="27.75" customHeight="1" x14ac:dyDescent="0.2">
      <c r="A162" s="114" t="s">
        <v>118</v>
      </c>
      <c r="B162" s="34">
        <v>650</v>
      </c>
      <c r="C162" s="35">
        <v>4</v>
      </c>
      <c r="D162" s="35">
        <v>10</v>
      </c>
      <c r="E162" s="33" t="s">
        <v>92</v>
      </c>
      <c r="F162" s="36" t="s">
        <v>33</v>
      </c>
      <c r="G162" s="85">
        <f t="shared" si="16"/>
        <v>339.8</v>
      </c>
      <c r="H162" s="112">
        <f t="shared" si="17"/>
        <v>0</v>
      </c>
      <c r="I162" s="85">
        <f t="shared" si="16"/>
        <v>339.8</v>
      </c>
    </row>
    <row r="163" spans="1:9" ht="27" customHeight="1" x14ac:dyDescent="0.2">
      <c r="A163" s="114" t="s">
        <v>119</v>
      </c>
      <c r="B163" s="34">
        <v>650</v>
      </c>
      <c r="C163" s="35">
        <v>4</v>
      </c>
      <c r="D163" s="35">
        <v>10</v>
      </c>
      <c r="E163" s="33" t="s">
        <v>120</v>
      </c>
      <c r="F163" s="36" t="s">
        <v>33</v>
      </c>
      <c r="G163" s="85">
        <f t="shared" si="16"/>
        <v>339.8</v>
      </c>
      <c r="H163" s="112">
        <f t="shared" si="17"/>
        <v>0</v>
      </c>
      <c r="I163" s="85">
        <f t="shared" si="16"/>
        <v>339.8</v>
      </c>
    </row>
    <row r="164" spans="1:9" ht="17.25" customHeight="1" x14ac:dyDescent="0.2">
      <c r="A164" s="114" t="s">
        <v>30</v>
      </c>
      <c r="B164" s="34">
        <v>650</v>
      </c>
      <c r="C164" s="35">
        <v>4</v>
      </c>
      <c r="D164" s="35">
        <v>10</v>
      </c>
      <c r="E164" s="33" t="s">
        <v>121</v>
      </c>
      <c r="F164" s="36"/>
      <c r="G164" s="85">
        <f t="shared" si="16"/>
        <v>339.8</v>
      </c>
      <c r="H164" s="112">
        <f t="shared" si="17"/>
        <v>0</v>
      </c>
      <c r="I164" s="85">
        <f t="shared" si="16"/>
        <v>339.8</v>
      </c>
    </row>
    <row r="165" spans="1:9" ht="22.5" customHeight="1" x14ac:dyDescent="0.2">
      <c r="A165" s="115" t="s">
        <v>76</v>
      </c>
      <c r="B165" s="34">
        <v>650</v>
      </c>
      <c r="C165" s="35">
        <v>4</v>
      </c>
      <c r="D165" s="35">
        <v>10</v>
      </c>
      <c r="E165" s="33" t="s">
        <v>121</v>
      </c>
      <c r="F165" s="36" t="s">
        <v>34</v>
      </c>
      <c r="G165" s="85">
        <f t="shared" si="16"/>
        <v>339.8</v>
      </c>
      <c r="H165" s="112">
        <f t="shared" si="17"/>
        <v>0</v>
      </c>
      <c r="I165" s="85">
        <f t="shared" si="16"/>
        <v>339.8</v>
      </c>
    </row>
    <row r="166" spans="1:9" ht="22.5" x14ac:dyDescent="0.2">
      <c r="A166" s="115" t="s">
        <v>35</v>
      </c>
      <c r="B166" s="34">
        <v>650</v>
      </c>
      <c r="C166" s="35">
        <v>4</v>
      </c>
      <c r="D166" s="35">
        <v>10</v>
      </c>
      <c r="E166" s="33" t="s">
        <v>121</v>
      </c>
      <c r="F166" s="36" t="s">
        <v>36</v>
      </c>
      <c r="G166" s="85">
        <f t="shared" si="16"/>
        <v>339.8</v>
      </c>
      <c r="H166" s="112">
        <f t="shared" si="17"/>
        <v>0</v>
      </c>
      <c r="I166" s="85">
        <f t="shared" si="16"/>
        <v>339.8</v>
      </c>
    </row>
    <row r="167" spans="1:9" ht="22.5" x14ac:dyDescent="0.2">
      <c r="A167" s="115" t="s">
        <v>27</v>
      </c>
      <c r="B167" s="34">
        <v>650</v>
      </c>
      <c r="C167" s="35">
        <v>4</v>
      </c>
      <c r="D167" s="35">
        <v>10</v>
      </c>
      <c r="E167" s="33" t="s">
        <v>121</v>
      </c>
      <c r="F167" s="36">
        <v>244</v>
      </c>
      <c r="G167" s="111">
        <f>100.65312+163.44688+75.7</f>
        <v>339.8</v>
      </c>
      <c r="H167" s="112">
        <f t="shared" si="17"/>
        <v>0</v>
      </c>
      <c r="I167" s="85">
        <v>339.8</v>
      </c>
    </row>
    <row r="168" spans="1:9" x14ac:dyDescent="0.2">
      <c r="A168" s="115" t="s">
        <v>85</v>
      </c>
      <c r="B168" s="34">
        <v>650</v>
      </c>
      <c r="C168" s="35">
        <v>4</v>
      </c>
      <c r="D168" s="35">
        <v>12</v>
      </c>
      <c r="E168" s="33"/>
      <c r="F168" s="36"/>
      <c r="G168" s="85">
        <f t="shared" ref="G168:I168" si="18">G169</f>
        <v>863.22</v>
      </c>
      <c r="H168" s="112">
        <f t="shared" si="17"/>
        <v>0</v>
      </c>
      <c r="I168" s="85">
        <f t="shared" si="18"/>
        <v>863.22</v>
      </c>
    </row>
    <row r="169" spans="1:9" ht="33.75" x14ac:dyDescent="0.2">
      <c r="A169" s="114" t="s">
        <v>118</v>
      </c>
      <c r="B169" s="34">
        <v>650</v>
      </c>
      <c r="C169" s="35">
        <v>4</v>
      </c>
      <c r="D169" s="35">
        <v>12</v>
      </c>
      <c r="E169" s="33" t="s">
        <v>92</v>
      </c>
      <c r="F169" s="36"/>
      <c r="G169" s="85">
        <f>G170</f>
        <v>863.22</v>
      </c>
      <c r="H169" s="112">
        <f t="shared" si="17"/>
        <v>0</v>
      </c>
      <c r="I169" s="85">
        <f>I170</f>
        <v>863.22</v>
      </c>
    </row>
    <row r="170" spans="1:9" ht="38.25" customHeight="1" x14ac:dyDescent="0.2">
      <c r="A170" s="114" t="s">
        <v>122</v>
      </c>
      <c r="B170" s="34">
        <v>650</v>
      </c>
      <c r="C170" s="35">
        <v>4</v>
      </c>
      <c r="D170" s="35">
        <v>12</v>
      </c>
      <c r="E170" s="33" t="s">
        <v>123</v>
      </c>
      <c r="F170" s="36"/>
      <c r="G170" s="85">
        <f>G171+G176+G179+G174</f>
        <v>863.22</v>
      </c>
      <c r="H170" s="112">
        <f t="shared" si="17"/>
        <v>0</v>
      </c>
      <c r="I170" s="85">
        <f>I171+I176+I179+I174</f>
        <v>863.22</v>
      </c>
    </row>
    <row r="171" spans="1:9" ht="58.5" customHeight="1" x14ac:dyDescent="0.2">
      <c r="A171" s="115" t="s">
        <v>184</v>
      </c>
      <c r="B171" s="34">
        <v>650</v>
      </c>
      <c r="C171" s="35">
        <v>4</v>
      </c>
      <c r="D171" s="35">
        <v>12</v>
      </c>
      <c r="E171" s="15" t="s">
        <v>124</v>
      </c>
      <c r="F171" s="36"/>
      <c r="G171" s="85">
        <f>G172</f>
        <v>25.68</v>
      </c>
      <c r="H171" s="112">
        <f t="shared" si="17"/>
        <v>0</v>
      </c>
      <c r="I171" s="85">
        <f>I172</f>
        <v>25.68</v>
      </c>
    </row>
    <row r="172" spans="1:9" x14ac:dyDescent="0.2">
      <c r="A172" s="115" t="s">
        <v>49</v>
      </c>
      <c r="B172" s="34">
        <v>650</v>
      </c>
      <c r="C172" s="35">
        <v>4</v>
      </c>
      <c r="D172" s="35">
        <v>12</v>
      </c>
      <c r="E172" s="15" t="s">
        <v>124</v>
      </c>
      <c r="F172" s="36">
        <v>500</v>
      </c>
      <c r="G172" s="85">
        <f>G173</f>
        <v>25.68</v>
      </c>
      <c r="H172" s="112">
        <f t="shared" si="17"/>
        <v>0</v>
      </c>
      <c r="I172" s="85">
        <f>I173</f>
        <v>25.68</v>
      </c>
    </row>
    <row r="173" spans="1:9" x14ac:dyDescent="0.2">
      <c r="A173" s="115" t="s">
        <v>32</v>
      </c>
      <c r="B173" s="34">
        <v>650</v>
      </c>
      <c r="C173" s="35">
        <v>4</v>
      </c>
      <c r="D173" s="35">
        <v>12</v>
      </c>
      <c r="E173" s="15" t="s">
        <v>124</v>
      </c>
      <c r="F173" s="36">
        <v>540</v>
      </c>
      <c r="G173" s="85">
        <v>25.68</v>
      </c>
      <c r="H173" s="112">
        <f t="shared" si="17"/>
        <v>0</v>
      </c>
      <c r="I173" s="85">
        <v>25.68</v>
      </c>
    </row>
    <row r="174" spans="1:9" ht="22.5" x14ac:dyDescent="0.2">
      <c r="A174" s="117" t="s">
        <v>76</v>
      </c>
      <c r="B174" s="34">
        <v>650</v>
      </c>
      <c r="C174" s="49">
        <v>4</v>
      </c>
      <c r="D174" s="49">
        <v>12</v>
      </c>
      <c r="E174" s="15">
        <v>7700182671</v>
      </c>
      <c r="F174" s="23">
        <v>200</v>
      </c>
      <c r="G174" s="85">
        <v>0.02</v>
      </c>
      <c r="H174" s="112">
        <f t="shared" si="17"/>
        <v>0</v>
      </c>
      <c r="I174" s="85">
        <v>0.02</v>
      </c>
    </row>
    <row r="175" spans="1:9" ht="22.5" x14ac:dyDescent="0.2">
      <c r="A175" s="117" t="s">
        <v>35</v>
      </c>
      <c r="B175" s="34">
        <v>650</v>
      </c>
      <c r="C175" s="49">
        <v>4</v>
      </c>
      <c r="D175" s="49">
        <v>12</v>
      </c>
      <c r="E175" s="15">
        <v>7700182671</v>
      </c>
      <c r="F175" s="23">
        <v>240</v>
      </c>
      <c r="G175" s="85">
        <v>0.02</v>
      </c>
      <c r="H175" s="112">
        <f t="shared" si="17"/>
        <v>0</v>
      </c>
      <c r="I175" s="85">
        <v>0.02</v>
      </c>
    </row>
    <row r="176" spans="1:9" ht="53.25" customHeight="1" x14ac:dyDescent="0.2">
      <c r="A176" s="115" t="s">
        <v>185</v>
      </c>
      <c r="B176" s="34">
        <v>650</v>
      </c>
      <c r="C176" s="35">
        <v>4</v>
      </c>
      <c r="D176" s="35">
        <v>12</v>
      </c>
      <c r="E176" s="15">
        <v>7700182671</v>
      </c>
      <c r="F176" s="36"/>
      <c r="G176" s="85">
        <f>G177</f>
        <v>830.32</v>
      </c>
      <c r="H176" s="112">
        <f t="shared" si="17"/>
        <v>0</v>
      </c>
      <c r="I176" s="85">
        <f>I177</f>
        <v>830.32</v>
      </c>
    </row>
    <row r="177" spans="1:9" x14ac:dyDescent="0.2">
      <c r="A177" s="115" t="s">
        <v>49</v>
      </c>
      <c r="B177" s="34">
        <v>650</v>
      </c>
      <c r="C177" s="35">
        <v>4</v>
      </c>
      <c r="D177" s="35">
        <v>12</v>
      </c>
      <c r="E177" s="15">
        <v>7700182671</v>
      </c>
      <c r="F177" s="36">
        <v>500</v>
      </c>
      <c r="G177" s="85">
        <f>G178</f>
        <v>830.32</v>
      </c>
      <c r="H177" s="112">
        <f t="shared" si="17"/>
        <v>0</v>
      </c>
      <c r="I177" s="85">
        <f>I178</f>
        <v>830.32</v>
      </c>
    </row>
    <row r="178" spans="1:9" x14ac:dyDescent="0.2">
      <c r="A178" s="115" t="s">
        <v>32</v>
      </c>
      <c r="B178" s="34">
        <v>650</v>
      </c>
      <c r="C178" s="35">
        <v>4</v>
      </c>
      <c r="D178" s="35">
        <v>12</v>
      </c>
      <c r="E178" s="15">
        <v>7700182671</v>
      </c>
      <c r="F178" s="36">
        <v>540</v>
      </c>
      <c r="G178" s="85">
        <v>830.32</v>
      </c>
      <c r="H178" s="112">
        <f t="shared" si="17"/>
        <v>0</v>
      </c>
      <c r="I178" s="85">
        <v>830.32</v>
      </c>
    </row>
    <row r="179" spans="1:9" ht="50.25" customHeight="1" x14ac:dyDescent="0.2">
      <c r="A179" s="115" t="s">
        <v>84</v>
      </c>
      <c r="B179" s="34">
        <v>650</v>
      </c>
      <c r="C179" s="35">
        <v>4</v>
      </c>
      <c r="D179" s="35">
        <v>12</v>
      </c>
      <c r="E179" s="15">
        <v>7700189020</v>
      </c>
      <c r="F179" s="36"/>
      <c r="G179" s="86">
        <f>G180</f>
        <v>7.2</v>
      </c>
      <c r="H179" s="112">
        <f t="shared" si="17"/>
        <v>0</v>
      </c>
      <c r="I179" s="86">
        <f>I180</f>
        <v>7.2</v>
      </c>
    </row>
    <row r="180" spans="1:9" x14ac:dyDescent="0.2">
      <c r="A180" s="115" t="s">
        <v>49</v>
      </c>
      <c r="B180" s="34">
        <v>650</v>
      </c>
      <c r="C180" s="35">
        <v>4</v>
      </c>
      <c r="D180" s="35">
        <v>12</v>
      </c>
      <c r="E180" s="15">
        <v>7700189020</v>
      </c>
      <c r="F180" s="36">
        <v>500</v>
      </c>
      <c r="G180" s="85">
        <f>G181</f>
        <v>7.2</v>
      </c>
      <c r="H180" s="112">
        <f t="shared" si="17"/>
        <v>0</v>
      </c>
      <c r="I180" s="85">
        <f>I181</f>
        <v>7.2</v>
      </c>
    </row>
    <row r="181" spans="1:9" x14ac:dyDescent="0.2">
      <c r="A181" s="115" t="s">
        <v>32</v>
      </c>
      <c r="B181" s="34">
        <v>650</v>
      </c>
      <c r="C181" s="35">
        <v>4</v>
      </c>
      <c r="D181" s="35">
        <v>12</v>
      </c>
      <c r="E181" s="15">
        <v>7700189020</v>
      </c>
      <c r="F181" s="36">
        <v>540</v>
      </c>
      <c r="G181" s="85">
        <v>7.2</v>
      </c>
      <c r="H181" s="112">
        <f t="shared" si="17"/>
        <v>0</v>
      </c>
      <c r="I181" s="85">
        <v>7.2</v>
      </c>
    </row>
    <row r="182" spans="1:9" ht="11.25" customHeight="1" x14ac:dyDescent="0.2">
      <c r="A182" s="113" t="s">
        <v>16</v>
      </c>
      <c r="B182" s="34">
        <v>650</v>
      </c>
      <c r="C182" s="35">
        <v>5</v>
      </c>
      <c r="D182" s="35">
        <v>0</v>
      </c>
      <c r="E182" s="33" t="s">
        <v>33</v>
      </c>
      <c r="F182" s="36" t="s">
        <v>33</v>
      </c>
      <c r="G182" s="86">
        <f>G183+G195+G210</f>
        <v>3094.9</v>
      </c>
      <c r="H182" s="112">
        <f>I182-G182</f>
        <v>-189.26938000000018</v>
      </c>
      <c r="I182" s="86">
        <f>'расходы 2019'!H147</f>
        <v>2905.6306199999999</v>
      </c>
    </row>
    <row r="183" spans="1:9" ht="11.25" customHeight="1" x14ac:dyDescent="0.2">
      <c r="A183" s="113" t="s">
        <v>31</v>
      </c>
      <c r="B183" s="34">
        <v>650</v>
      </c>
      <c r="C183" s="35">
        <v>5</v>
      </c>
      <c r="D183" s="35">
        <v>1</v>
      </c>
      <c r="E183" s="33" t="s">
        <v>33</v>
      </c>
      <c r="F183" s="36" t="s">
        <v>33</v>
      </c>
      <c r="G183" s="85">
        <f t="shared" ref="G183:I185" si="19">G184</f>
        <v>388.9</v>
      </c>
      <c r="H183" s="112">
        <f t="shared" si="17"/>
        <v>0</v>
      </c>
      <c r="I183" s="85">
        <f t="shared" si="19"/>
        <v>388.9</v>
      </c>
    </row>
    <row r="184" spans="1:9" ht="41.25" customHeight="1" x14ac:dyDescent="0.2">
      <c r="A184" s="114" t="s">
        <v>126</v>
      </c>
      <c r="B184" s="34">
        <v>650</v>
      </c>
      <c r="C184" s="35">
        <v>5</v>
      </c>
      <c r="D184" s="35">
        <v>1</v>
      </c>
      <c r="E184" s="33" t="s">
        <v>125</v>
      </c>
      <c r="F184" s="36" t="s">
        <v>33</v>
      </c>
      <c r="G184" s="85">
        <f t="shared" si="19"/>
        <v>388.9</v>
      </c>
      <c r="H184" s="112">
        <f t="shared" si="17"/>
        <v>0</v>
      </c>
      <c r="I184" s="85">
        <f t="shared" si="19"/>
        <v>388.9</v>
      </c>
    </row>
    <row r="185" spans="1:9" ht="26.25" customHeight="1" x14ac:dyDescent="0.2">
      <c r="A185" s="114" t="s">
        <v>127</v>
      </c>
      <c r="B185" s="34">
        <v>650</v>
      </c>
      <c r="C185" s="35">
        <v>5</v>
      </c>
      <c r="D185" s="35">
        <v>1</v>
      </c>
      <c r="E185" s="33" t="s">
        <v>128</v>
      </c>
      <c r="F185" s="36" t="s">
        <v>33</v>
      </c>
      <c r="G185" s="85">
        <f t="shared" si="19"/>
        <v>388.9</v>
      </c>
      <c r="H185" s="112">
        <f t="shared" si="17"/>
        <v>0</v>
      </c>
      <c r="I185" s="85">
        <f t="shared" si="19"/>
        <v>388.9</v>
      </c>
    </row>
    <row r="186" spans="1:9" ht="24" customHeight="1" x14ac:dyDescent="0.2">
      <c r="A186" s="114" t="s">
        <v>59</v>
      </c>
      <c r="B186" s="34">
        <v>650</v>
      </c>
      <c r="C186" s="35">
        <v>5</v>
      </c>
      <c r="D186" s="35">
        <v>1</v>
      </c>
      <c r="E186" s="33" t="s">
        <v>129</v>
      </c>
      <c r="F186" s="36"/>
      <c r="G186" s="85">
        <f>G191+G187</f>
        <v>388.9</v>
      </c>
      <c r="H186" s="112">
        <f t="shared" si="17"/>
        <v>0</v>
      </c>
      <c r="I186" s="85">
        <f>I191+I187</f>
        <v>388.9</v>
      </c>
    </row>
    <row r="187" spans="1:9" ht="24" customHeight="1" x14ac:dyDescent="0.2">
      <c r="A187" s="114" t="s">
        <v>130</v>
      </c>
      <c r="B187" s="34">
        <v>650</v>
      </c>
      <c r="C187" s="35">
        <v>5</v>
      </c>
      <c r="D187" s="35">
        <v>1</v>
      </c>
      <c r="E187" s="15" t="s">
        <v>131</v>
      </c>
      <c r="F187" s="36"/>
      <c r="G187" s="85">
        <f>G188</f>
        <v>143.9</v>
      </c>
      <c r="H187" s="112">
        <f t="shared" si="17"/>
        <v>0</v>
      </c>
      <c r="I187" s="85">
        <f>I188</f>
        <v>143.9</v>
      </c>
    </row>
    <row r="188" spans="1:9" ht="24" customHeight="1" x14ac:dyDescent="0.2">
      <c r="A188" s="114" t="s">
        <v>61</v>
      </c>
      <c r="B188" s="34">
        <v>650</v>
      </c>
      <c r="C188" s="35">
        <v>5</v>
      </c>
      <c r="D188" s="35">
        <v>1</v>
      </c>
      <c r="E188" s="15" t="s">
        <v>131</v>
      </c>
      <c r="F188" s="36">
        <v>600</v>
      </c>
      <c r="G188" s="85">
        <f>G189</f>
        <v>143.9</v>
      </c>
      <c r="H188" s="112">
        <f t="shared" si="17"/>
        <v>0</v>
      </c>
      <c r="I188" s="85">
        <f>I189</f>
        <v>143.9</v>
      </c>
    </row>
    <row r="189" spans="1:9" ht="24" customHeight="1" x14ac:dyDescent="0.2">
      <c r="A189" s="114" t="s">
        <v>60</v>
      </c>
      <c r="B189" s="34">
        <v>650</v>
      </c>
      <c r="C189" s="35">
        <v>5</v>
      </c>
      <c r="D189" s="35">
        <v>1</v>
      </c>
      <c r="E189" s="15" t="s">
        <v>131</v>
      </c>
      <c r="F189" s="36">
        <v>630</v>
      </c>
      <c r="G189" s="86">
        <f>G190</f>
        <v>143.9</v>
      </c>
      <c r="H189" s="112">
        <f t="shared" si="17"/>
        <v>0</v>
      </c>
      <c r="I189" s="86">
        <f>I190</f>
        <v>143.9</v>
      </c>
    </row>
    <row r="190" spans="1:9" ht="69.75" customHeight="1" x14ac:dyDescent="0.2">
      <c r="A190" s="114" t="s">
        <v>195</v>
      </c>
      <c r="B190" s="34">
        <v>650</v>
      </c>
      <c r="C190" s="35">
        <v>5</v>
      </c>
      <c r="D190" s="35">
        <v>1</v>
      </c>
      <c r="E190" s="15" t="s">
        <v>131</v>
      </c>
      <c r="F190" s="36">
        <v>633</v>
      </c>
      <c r="G190" s="86">
        <v>143.9</v>
      </c>
      <c r="H190" s="112">
        <f t="shared" si="17"/>
        <v>0</v>
      </c>
      <c r="I190" s="86">
        <v>143.9</v>
      </c>
    </row>
    <row r="191" spans="1:9" ht="23.25" customHeight="1" x14ac:dyDescent="0.2">
      <c r="A191" s="114" t="s">
        <v>54</v>
      </c>
      <c r="B191" s="34">
        <v>650</v>
      </c>
      <c r="C191" s="35">
        <v>5</v>
      </c>
      <c r="D191" s="35">
        <v>1</v>
      </c>
      <c r="E191" s="33" t="s">
        <v>160</v>
      </c>
      <c r="F191" s="36"/>
      <c r="G191" s="85">
        <f>G192</f>
        <v>245</v>
      </c>
      <c r="H191" s="112">
        <f t="shared" si="17"/>
        <v>0</v>
      </c>
      <c r="I191" s="85">
        <f>I192</f>
        <v>245</v>
      </c>
    </row>
    <row r="192" spans="1:9" ht="22.5" customHeight="1" x14ac:dyDescent="0.2">
      <c r="A192" s="115" t="s">
        <v>76</v>
      </c>
      <c r="B192" s="34">
        <v>650</v>
      </c>
      <c r="C192" s="35">
        <v>5</v>
      </c>
      <c r="D192" s="35">
        <v>1</v>
      </c>
      <c r="E192" s="33" t="s">
        <v>160</v>
      </c>
      <c r="F192" s="36" t="s">
        <v>34</v>
      </c>
      <c r="G192" s="85">
        <f>G193</f>
        <v>245</v>
      </c>
      <c r="H192" s="112">
        <f t="shared" si="17"/>
        <v>0</v>
      </c>
      <c r="I192" s="85">
        <f>I193</f>
        <v>245</v>
      </c>
    </row>
    <row r="193" spans="1:12" ht="22.5" x14ac:dyDescent="0.2">
      <c r="A193" s="115" t="s">
        <v>35</v>
      </c>
      <c r="B193" s="34">
        <v>650</v>
      </c>
      <c r="C193" s="35">
        <v>5</v>
      </c>
      <c r="D193" s="35">
        <v>1</v>
      </c>
      <c r="E193" s="33" t="s">
        <v>160</v>
      </c>
      <c r="F193" s="36" t="s">
        <v>36</v>
      </c>
      <c r="G193" s="85">
        <f>G194</f>
        <v>245</v>
      </c>
      <c r="H193" s="112">
        <f t="shared" si="17"/>
        <v>0</v>
      </c>
      <c r="I193" s="85">
        <f>I194</f>
        <v>245</v>
      </c>
    </row>
    <row r="194" spans="1:12" ht="22.5" x14ac:dyDescent="0.2">
      <c r="A194" s="115" t="s">
        <v>27</v>
      </c>
      <c r="B194" s="34">
        <v>650</v>
      </c>
      <c r="C194" s="35">
        <v>5</v>
      </c>
      <c r="D194" s="35">
        <v>1</v>
      </c>
      <c r="E194" s="33" t="s">
        <v>160</v>
      </c>
      <c r="F194" s="36">
        <v>244</v>
      </c>
      <c r="G194" s="86">
        <v>245</v>
      </c>
      <c r="H194" s="112">
        <f t="shared" si="17"/>
        <v>0</v>
      </c>
      <c r="I194" s="86">
        <v>245</v>
      </c>
    </row>
    <row r="195" spans="1:12" ht="11.25" customHeight="1" x14ac:dyDescent="0.2">
      <c r="A195" s="113" t="s">
        <v>21</v>
      </c>
      <c r="B195" s="34">
        <v>650</v>
      </c>
      <c r="C195" s="35">
        <v>5</v>
      </c>
      <c r="D195" s="35">
        <v>2</v>
      </c>
      <c r="E195" s="33" t="s">
        <v>33</v>
      </c>
      <c r="F195" s="36" t="s">
        <v>33</v>
      </c>
      <c r="G195" s="85">
        <f>G196</f>
        <v>2023</v>
      </c>
      <c r="H195" s="112">
        <f t="shared" si="17"/>
        <v>-8.2693799999999555</v>
      </c>
      <c r="I195" s="85">
        <f>I196</f>
        <v>2014.73062</v>
      </c>
    </row>
    <row r="196" spans="1:12" ht="33.75" customHeight="1" x14ac:dyDescent="0.2">
      <c r="A196" s="114" t="s">
        <v>126</v>
      </c>
      <c r="B196" s="34">
        <v>650</v>
      </c>
      <c r="C196" s="35">
        <v>5</v>
      </c>
      <c r="D196" s="35">
        <v>2</v>
      </c>
      <c r="E196" s="33" t="s">
        <v>125</v>
      </c>
      <c r="F196" s="36" t="s">
        <v>33</v>
      </c>
      <c r="G196" s="85">
        <f>G197</f>
        <v>2023</v>
      </c>
      <c r="H196" s="112">
        <f t="shared" si="17"/>
        <v>-8.2693799999999555</v>
      </c>
      <c r="I196" s="85">
        <f>I197</f>
        <v>2014.73062</v>
      </c>
    </row>
    <row r="197" spans="1:12" ht="22.5" customHeight="1" x14ac:dyDescent="0.2">
      <c r="A197" s="114" t="s">
        <v>47</v>
      </c>
      <c r="B197" s="34">
        <v>650</v>
      </c>
      <c r="C197" s="35">
        <v>5</v>
      </c>
      <c r="D197" s="35">
        <v>2</v>
      </c>
      <c r="E197" s="33" t="s">
        <v>132</v>
      </c>
      <c r="F197" s="36" t="s">
        <v>33</v>
      </c>
      <c r="G197" s="85">
        <f>G198</f>
        <v>2023</v>
      </c>
      <c r="H197" s="112">
        <f t="shared" si="17"/>
        <v>-8.2693799999999555</v>
      </c>
      <c r="I197" s="85">
        <f>I198</f>
        <v>2014.73062</v>
      </c>
      <c r="L197" s="29"/>
    </row>
    <row r="198" spans="1:12" ht="24.75" customHeight="1" x14ac:dyDescent="0.2">
      <c r="A198" s="114" t="s">
        <v>221</v>
      </c>
      <c r="B198" s="34">
        <v>650</v>
      </c>
      <c r="C198" s="35">
        <v>5</v>
      </c>
      <c r="D198" s="35">
        <v>2</v>
      </c>
      <c r="E198" s="33" t="s">
        <v>133</v>
      </c>
      <c r="F198" s="36" t="s">
        <v>33</v>
      </c>
      <c r="G198" s="85">
        <f>G199+G206+G203</f>
        <v>2023</v>
      </c>
      <c r="H198" s="112">
        <f t="shared" si="17"/>
        <v>-8.2693799999999555</v>
      </c>
      <c r="I198" s="85">
        <f>I199+I206+I203</f>
        <v>2014.73062</v>
      </c>
    </row>
    <row r="199" spans="1:12" ht="58.5" customHeight="1" x14ac:dyDescent="0.2">
      <c r="A199" s="114" t="s">
        <v>135</v>
      </c>
      <c r="B199" s="34">
        <v>650</v>
      </c>
      <c r="C199" s="35">
        <v>5</v>
      </c>
      <c r="D199" s="35">
        <v>2</v>
      </c>
      <c r="E199" s="33" t="s">
        <v>179</v>
      </c>
      <c r="F199" s="36"/>
      <c r="G199" s="86">
        <f t="shared" ref="G199:I200" si="20">G200</f>
        <v>1800</v>
      </c>
      <c r="H199" s="112">
        <f t="shared" si="17"/>
        <v>0</v>
      </c>
      <c r="I199" s="86">
        <f t="shared" si="20"/>
        <v>1800</v>
      </c>
    </row>
    <row r="200" spans="1:12" ht="22.5" customHeight="1" x14ac:dyDescent="0.2">
      <c r="A200" s="115" t="s">
        <v>76</v>
      </c>
      <c r="B200" s="34">
        <v>650</v>
      </c>
      <c r="C200" s="35">
        <v>5</v>
      </c>
      <c r="D200" s="35">
        <v>2</v>
      </c>
      <c r="E200" s="33" t="s">
        <v>179</v>
      </c>
      <c r="F200" s="36" t="s">
        <v>34</v>
      </c>
      <c r="G200" s="86">
        <f t="shared" si="20"/>
        <v>1800</v>
      </c>
      <c r="H200" s="112">
        <f t="shared" si="17"/>
        <v>0</v>
      </c>
      <c r="I200" s="86">
        <f t="shared" si="20"/>
        <v>1800</v>
      </c>
    </row>
    <row r="201" spans="1:12" ht="22.5" x14ac:dyDescent="0.2">
      <c r="A201" s="115" t="s">
        <v>35</v>
      </c>
      <c r="B201" s="34">
        <v>650</v>
      </c>
      <c r="C201" s="35">
        <v>5</v>
      </c>
      <c r="D201" s="35">
        <v>2</v>
      </c>
      <c r="E201" s="33" t="s">
        <v>179</v>
      </c>
      <c r="F201" s="36" t="s">
        <v>36</v>
      </c>
      <c r="G201" s="86">
        <f>G202</f>
        <v>1800</v>
      </c>
      <c r="H201" s="112">
        <f t="shared" si="17"/>
        <v>0</v>
      </c>
      <c r="I201" s="86">
        <f>I202</f>
        <v>1800</v>
      </c>
    </row>
    <row r="202" spans="1:12" ht="22.5" x14ac:dyDescent="0.2">
      <c r="A202" s="115" t="s">
        <v>194</v>
      </c>
      <c r="B202" s="34">
        <v>650</v>
      </c>
      <c r="C202" s="35">
        <v>5</v>
      </c>
      <c r="D202" s="35">
        <v>2</v>
      </c>
      <c r="E202" s="33" t="s">
        <v>179</v>
      </c>
      <c r="F202" s="36">
        <v>243</v>
      </c>
      <c r="G202" s="86">
        <v>1800</v>
      </c>
      <c r="H202" s="112">
        <f t="shared" si="17"/>
        <v>0</v>
      </c>
      <c r="I202" s="86">
        <v>1800</v>
      </c>
    </row>
    <row r="203" spans="1:12" ht="22.5" x14ac:dyDescent="0.2">
      <c r="A203" s="115" t="s">
        <v>76</v>
      </c>
      <c r="B203" s="34">
        <v>650</v>
      </c>
      <c r="C203" s="35">
        <v>5</v>
      </c>
      <c r="D203" s="35">
        <v>2</v>
      </c>
      <c r="E203" s="33" t="s">
        <v>209</v>
      </c>
      <c r="F203" s="36">
        <v>200</v>
      </c>
      <c r="G203" s="86">
        <v>23</v>
      </c>
      <c r="H203" s="112">
        <f t="shared" si="17"/>
        <v>-5.2528700000000015</v>
      </c>
      <c r="I203" s="86">
        <f>I204</f>
        <v>17.747129999999999</v>
      </c>
    </row>
    <row r="204" spans="1:12" ht="22.5" x14ac:dyDescent="0.2">
      <c r="A204" s="115" t="s">
        <v>35</v>
      </c>
      <c r="B204" s="34">
        <v>650</v>
      </c>
      <c r="C204" s="35">
        <v>5</v>
      </c>
      <c r="D204" s="35">
        <v>2</v>
      </c>
      <c r="E204" s="33" t="s">
        <v>209</v>
      </c>
      <c r="F204" s="36">
        <v>240</v>
      </c>
      <c r="G204" s="86">
        <v>23</v>
      </c>
      <c r="H204" s="112">
        <f t="shared" si="17"/>
        <v>-5.2528700000000015</v>
      </c>
      <c r="I204" s="86">
        <f>I205</f>
        <v>17.747129999999999</v>
      </c>
    </row>
    <row r="205" spans="1:12" ht="22.5" x14ac:dyDescent="0.2">
      <c r="A205" s="115" t="s">
        <v>194</v>
      </c>
      <c r="B205" s="34">
        <v>650</v>
      </c>
      <c r="C205" s="35">
        <v>5</v>
      </c>
      <c r="D205" s="35">
        <v>2</v>
      </c>
      <c r="E205" s="33" t="s">
        <v>209</v>
      </c>
      <c r="F205" s="36">
        <v>243</v>
      </c>
      <c r="G205" s="86">
        <v>23</v>
      </c>
      <c r="H205" s="112">
        <f t="shared" si="17"/>
        <v>-5.2528700000000015</v>
      </c>
      <c r="I205" s="86">
        <v>17.747129999999999</v>
      </c>
    </row>
    <row r="206" spans="1:12" ht="59.25" customHeight="1" x14ac:dyDescent="0.2">
      <c r="A206" s="115" t="s">
        <v>136</v>
      </c>
      <c r="B206" s="34">
        <v>650</v>
      </c>
      <c r="C206" s="35">
        <v>5</v>
      </c>
      <c r="D206" s="35">
        <v>2</v>
      </c>
      <c r="E206" s="33" t="s">
        <v>180</v>
      </c>
      <c r="F206" s="36"/>
      <c r="G206" s="86">
        <f>G207</f>
        <v>200</v>
      </c>
      <c r="H206" s="112">
        <f t="shared" si="17"/>
        <v>-3.0165100000000109</v>
      </c>
      <c r="I206" s="86">
        <f>I207</f>
        <v>196.98348999999999</v>
      </c>
    </row>
    <row r="207" spans="1:12" ht="22.5" x14ac:dyDescent="0.2">
      <c r="A207" s="115" t="s">
        <v>76</v>
      </c>
      <c r="B207" s="34">
        <v>650</v>
      </c>
      <c r="C207" s="35">
        <v>5</v>
      </c>
      <c r="D207" s="35">
        <v>2</v>
      </c>
      <c r="E207" s="33" t="s">
        <v>180</v>
      </c>
      <c r="F207" s="36">
        <v>200</v>
      </c>
      <c r="G207" s="86">
        <f>G208</f>
        <v>200</v>
      </c>
      <c r="H207" s="112">
        <f t="shared" si="17"/>
        <v>-3.0165100000000109</v>
      </c>
      <c r="I207" s="86">
        <f>I208</f>
        <v>196.98348999999999</v>
      </c>
    </row>
    <row r="208" spans="1:12" ht="24" customHeight="1" x14ac:dyDescent="0.2">
      <c r="A208" s="115" t="s">
        <v>35</v>
      </c>
      <c r="B208" s="34">
        <v>650</v>
      </c>
      <c r="C208" s="35">
        <v>5</v>
      </c>
      <c r="D208" s="35">
        <v>2</v>
      </c>
      <c r="E208" s="33" t="s">
        <v>180</v>
      </c>
      <c r="F208" s="36">
        <v>240</v>
      </c>
      <c r="G208" s="86">
        <f>G209</f>
        <v>200</v>
      </c>
      <c r="H208" s="112">
        <f t="shared" si="17"/>
        <v>-3.0165100000000109</v>
      </c>
      <c r="I208" s="86">
        <f>I209</f>
        <v>196.98348999999999</v>
      </c>
    </row>
    <row r="209" spans="1:9" ht="24" customHeight="1" x14ac:dyDescent="0.2">
      <c r="A209" s="115" t="s">
        <v>194</v>
      </c>
      <c r="B209" s="34">
        <v>650</v>
      </c>
      <c r="C209" s="35">
        <v>5</v>
      </c>
      <c r="D209" s="35">
        <v>2</v>
      </c>
      <c r="E209" s="33" t="s">
        <v>180</v>
      </c>
      <c r="F209" s="36">
        <v>243</v>
      </c>
      <c r="G209" s="86">
        <v>200</v>
      </c>
      <c r="H209" s="112">
        <f t="shared" si="17"/>
        <v>-3.0165100000000109</v>
      </c>
      <c r="I209" s="111">
        <v>196.98348999999999</v>
      </c>
    </row>
    <row r="210" spans="1:9" ht="11.25" customHeight="1" x14ac:dyDescent="0.2">
      <c r="A210" s="113" t="s">
        <v>17</v>
      </c>
      <c r="B210" s="34">
        <v>650</v>
      </c>
      <c r="C210" s="35">
        <v>5</v>
      </c>
      <c r="D210" s="35">
        <v>3</v>
      </c>
      <c r="E210" s="33" t="s">
        <v>33</v>
      </c>
      <c r="F210" s="36" t="s">
        <v>33</v>
      </c>
      <c r="G210" s="85">
        <f t="shared" ref="G210:I215" si="21">G211</f>
        <v>683</v>
      </c>
      <c r="H210" s="112">
        <f t="shared" si="17"/>
        <v>-181</v>
      </c>
      <c r="I210" s="85">
        <f t="shared" si="21"/>
        <v>502</v>
      </c>
    </row>
    <row r="211" spans="1:9" ht="22.5" customHeight="1" x14ac:dyDescent="0.2">
      <c r="A211" s="114" t="s">
        <v>178</v>
      </c>
      <c r="B211" s="34">
        <v>650</v>
      </c>
      <c r="C211" s="35">
        <v>5</v>
      </c>
      <c r="D211" s="35">
        <v>3</v>
      </c>
      <c r="E211" s="33" t="s">
        <v>137</v>
      </c>
      <c r="F211" s="36" t="s">
        <v>33</v>
      </c>
      <c r="G211" s="85">
        <f t="shared" si="21"/>
        <v>683</v>
      </c>
      <c r="H211" s="112">
        <f t="shared" si="17"/>
        <v>-181</v>
      </c>
      <c r="I211" s="85">
        <f t="shared" si="21"/>
        <v>502</v>
      </c>
    </row>
    <row r="212" spans="1:9" ht="22.5" customHeight="1" x14ac:dyDescent="0.2">
      <c r="A212" s="115" t="s">
        <v>78</v>
      </c>
      <c r="B212" s="34">
        <v>650</v>
      </c>
      <c r="C212" s="35">
        <v>5</v>
      </c>
      <c r="D212" s="35">
        <v>3</v>
      </c>
      <c r="E212" s="33" t="s">
        <v>138</v>
      </c>
      <c r="F212" s="36"/>
      <c r="G212" s="85">
        <f t="shared" si="21"/>
        <v>683</v>
      </c>
      <c r="H212" s="112">
        <f t="shared" si="17"/>
        <v>-181</v>
      </c>
      <c r="I212" s="85">
        <f t="shared" si="21"/>
        <v>502</v>
      </c>
    </row>
    <row r="213" spans="1:9" ht="22.5" customHeight="1" x14ac:dyDescent="0.2">
      <c r="A213" s="115" t="s">
        <v>54</v>
      </c>
      <c r="B213" s="34">
        <v>650</v>
      </c>
      <c r="C213" s="35">
        <v>5</v>
      </c>
      <c r="D213" s="35">
        <v>3</v>
      </c>
      <c r="E213" s="33" t="s">
        <v>139</v>
      </c>
      <c r="F213" s="36"/>
      <c r="G213" s="85">
        <f t="shared" si="21"/>
        <v>683</v>
      </c>
      <c r="H213" s="112">
        <f t="shared" si="17"/>
        <v>-181</v>
      </c>
      <c r="I213" s="85">
        <f t="shared" si="21"/>
        <v>502</v>
      </c>
    </row>
    <row r="214" spans="1:9" ht="22.5" customHeight="1" x14ac:dyDescent="0.2">
      <c r="A214" s="115" t="s">
        <v>76</v>
      </c>
      <c r="B214" s="34">
        <v>650</v>
      </c>
      <c r="C214" s="35">
        <v>5</v>
      </c>
      <c r="D214" s="35">
        <v>3</v>
      </c>
      <c r="E214" s="33" t="s">
        <v>139</v>
      </c>
      <c r="F214" s="36" t="s">
        <v>34</v>
      </c>
      <c r="G214" s="85">
        <f t="shared" si="21"/>
        <v>683</v>
      </c>
      <c r="H214" s="112">
        <f t="shared" si="17"/>
        <v>-181</v>
      </c>
      <c r="I214" s="85">
        <f t="shared" si="21"/>
        <v>502</v>
      </c>
    </row>
    <row r="215" spans="1:9" ht="22.5" x14ac:dyDescent="0.2">
      <c r="A215" s="115" t="s">
        <v>35</v>
      </c>
      <c r="B215" s="34">
        <v>650</v>
      </c>
      <c r="C215" s="35">
        <v>5</v>
      </c>
      <c r="D215" s="35">
        <v>3</v>
      </c>
      <c r="E215" s="33" t="s">
        <v>139</v>
      </c>
      <c r="F215" s="36" t="s">
        <v>36</v>
      </c>
      <c r="G215" s="85">
        <f t="shared" si="21"/>
        <v>683</v>
      </c>
      <c r="H215" s="112">
        <f t="shared" si="17"/>
        <v>-181</v>
      </c>
      <c r="I215" s="85">
        <f t="shared" si="21"/>
        <v>502</v>
      </c>
    </row>
    <row r="216" spans="1:9" ht="22.5" x14ac:dyDescent="0.2">
      <c r="A216" s="115" t="s">
        <v>27</v>
      </c>
      <c r="B216" s="34">
        <v>650</v>
      </c>
      <c r="C216" s="35">
        <v>5</v>
      </c>
      <c r="D216" s="35">
        <v>3</v>
      </c>
      <c r="E216" s="33" t="s">
        <v>139</v>
      </c>
      <c r="F216" s="36">
        <v>244</v>
      </c>
      <c r="G216" s="85">
        <v>683</v>
      </c>
      <c r="H216" s="112">
        <f t="shared" si="17"/>
        <v>-181</v>
      </c>
      <c r="I216" s="85">
        <f>683-76-60-45</f>
        <v>502</v>
      </c>
    </row>
    <row r="217" spans="1:9" x14ac:dyDescent="0.2">
      <c r="A217" s="118" t="s">
        <v>212</v>
      </c>
      <c r="B217" s="34">
        <v>650</v>
      </c>
      <c r="C217" s="35">
        <v>6</v>
      </c>
      <c r="D217" s="35"/>
      <c r="E217" s="33"/>
      <c r="F217" s="36"/>
      <c r="G217" s="85">
        <f t="shared" ref="G217:G222" si="22">G218</f>
        <v>1.4</v>
      </c>
      <c r="H217" s="112">
        <f t="shared" si="17"/>
        <v>0</v>
      </c>
      <c r="I217" s="86">
        <v>1.4</v>
      </c>
    </row>
    <row r="218" spans="1:9" x14ac:dyDescent="0.2">
      <c r="A218" s="118" t="s">
        <v>213</v>
      </c>
      <c r="B218" s="34">
        <v>650</v>
      </c>
      <c r="C218" s="35">
        <v>6</v>
      </c>
      <c r="D218" s="35">
        <v>5</v>
      </c>
      <c r="E218" s="7" t="s">
        <v>207</v>
      </c>
      <c r="F218" s="36"/>
      <c r="G218" s="85">
        <f t="shared" si="22"/>
        <v>1.4</v>
      </c>
      <c r="H218" s="112">
        <f t="shared" si="17"/>
        <v>0</v>
      </c>
      <c r="I218" s="86">
        <f>I219</f>
        <v>1.4</v>
      </c>
    </row>
    <row r="219" spans="1:9" ht="22.5" x14ac:dyDescent="0.2">
      <c r="A219" s="113" t="s">
        <v>210</v>
      </c>
      <c r="B219" s="34">
        <v>650</v>
      </c>
      <c r="C219" s="35">
        <v>6</v>
      </c>
      <c r="D219" s="35">
        <v>5</v>
      </c>
      <c r="E219" s="7" t="s">
        <v>208</v>
      </c>
      <c r="F219" s="36"/>
      <c r="G219" s="85">
        <f t="shared" si="22"/>
        <v>1.4</v>
      </c>
      <c r="H219" s="112">
        <f t="shared" si="17"/>
        <v>0</v>
      </c>
      <c r="I219" s="86">
        <f>I220</f>
        <v>1.4</v>
      </c>
    </row>
    <row r="220" spans="1:9" ht="22.5" x14ac:dyDescent="0.2">
      <c r="A220" s="119" t="s">
        <v>211</v>
      </c>
      <c r="B220" s="34">
        <v>650</v>
      </c>
      <c r="C220" s="35">
        <v>6</v>
      </c>
      <c r="D220" s="35">
        <v>5</v>
      </c>
      <c r="E220" s="7" t="s">
        <v>208</v>
      </c>
      <c r="F220" s="36"/>
      <c r="G220" s="85">
        <f t="shared" si="22"/>
        <v>1.4</v>
      </c>
      <c r="H220" s="112">
        <f t="shared" si="17"/>
        <v>0</v>
      </c>
      <c r="I220" s="86">
        <f>I221</f>
        <v>1.4</v>
      </c>
    </row>
    <row r="221" spans="1:9" ht="22.5" x14ac:dyDescent="0.2">
      <c r="A221" s="117" t="s">
        <v>76</v>
      </c>
      <c r="B221" s="34">
        <v>650</v>
      </c>
      <c r="C221" s="35">
        <v>6</v>
      </c>
      <c r="D221" s="35">
        <v>5</v>
      </c>
      <c r="E221" s="7" t="s">
        <v>208</v>
      </c>
      <c r="F221" s="36">
        <v>200</v>
      </c>
      <c r="G221" s="85">
        <f t="shared" si="22"/>
        <v>1.4</v>
      </c>
      <c r="H221" s="112">
        <f t="shared" si="17"/>
        <v>0</v>
      </c>
      <c r="I221" s="86">
        <f>I222</f>
        <v>1.4</v>
      </c>
    </row>
    <row r="222" spans="1:9" ht="22.5" x14ac:dyDescent="0.2">
      <c r="A222" s="117" t="s">
        <v>35</v>
      </c>
      <c r="B222" s="34">
        <v>650</v>
      </c>
      <c r="C222" s="35">
        <v>6</v>
      </c>
      <c r="D222" s="35">
        <v>5</v>
      </c>
      <c r="E222" s="7" t="s">
        <v>208</v>
      </c>
      <c r="F222" s="36">
        <v>240</v>
      </c>
      <c r="G222" s="85">
        <f t="shared" si="22"/>
        <v>1.4</v>
      </c>
      <c r="H222" s="112">
        <f t="shared" si="17"/>
        <v>0</v>
      </c>
      <c r="I222" s="86">
        <f>I223</f>
        <v>1.4</v>
      </c>
    </row>
    <row r="223" spans="1:9" ht="22.5" x14ac:dyDescent="0.2">
      <c r="A223" s="115" t="s">
        <v>27</v>
      </c>
      <c r="B223" s="34">
        <v>650</v>
      </c>
      <c r="C223" s="35">
        <v>6</v>
      </c>
      <c r="D223" s="35">
        <v>5</v>
      </c>
      <c r="E223" s="7" t="s">
        <v>208</v>
      </c>
      <c r="F223" s="36">
        <v>244</v>
      </c>
      <c r="G223" s="85">
        <v>1.4</v>
      </c>
      <c r="H223" s="112">
        <f t="shared" ref="H223:H268" si="23">I223-G223</f>
        <v>0</v>
      </c>
      <c r="I223" s="86">
        <v>1.4</v>
      </c>
    </row>
    <row r="224" spans="1:9" ht="11.25" customHeight="1" x14ac:dyDescent="0.2">
      <c r="A224" s="113" t="s">
        <v>23</v>
      </c>
      <c r="B224" s="34">
        <v>650</v>
      </c>
      <c r="C224" s="35">
        <v>8</v>
      </c>
      <c r="D224" s="35">
        <v>0</v>
      </c>
      <c r="E224" s="33" t="s">
        <v>33</v>
      </c>
      <c r="F224" s="36" t="s">
        <v>33</v>
      </c>
      <c r="G224" s="85">
        <f>G225</f>
        <v>1193.3699999999999</v>
      </c>
      <c r="H224" s="112">
        <f t="shared" si="23"/>
        <v>3.0000000000200089E-2</v>
      </c>
      <c r="I224" s="85">
        <f>'расходы 2019'!H183</f>
        <v>1193.4000000000001</v>
      </c>
    </row>
    <row r="225" spans="1:12" ht="11.25" customHeight="1" x14ac:dyDescent="0.2">
      <c r="A225" s="113" t="s">
        <v>18</v>
      </c>
      <c r="B225" s="34">
        <v>650</v>
      </c>
      <c r="C225" s="35">
        <v>8</v>
      </c>
      <c r="D225" s="35">
        <v>1</v>
      </c>
      <c r="E225" s="33" t="s">
        <v>33</v>
      </c>
      <c r="F225" s="36" t="s">
        <v>33</v>
      </c>
      <c r="G225" s="85">
        <f>G226</f>
        <v>1193.3699999999999</v>
      </c>
      <c r="H225" s="112">
        <f t="shared" si="23"/>
        <v>0</v>
      </c>
      <c r="I225" s="85">
        <f>I226</f>
        <v>1193.3699999999999</v>
      </c>
    </row>
    <row r="226" spans="1:12" ht="41.25" customHeight="1" x14ac:dyDescent="0.2">
      <c r="A226" s="114" t="s">
        <v>141</v>
      </c>
      <c r="B226" s="34">
        <v>650</v>
      </c>
      <c r="C226" s="35">
        <v>8</v>
      </c>
      <c r="D226" s="35">
        <v>1</v>
      </c>
      <c r="E226" s="33" t="s">
        <v>140</v>
      </c>
      <c r="F226" s="36" t="s">
        <v>33</v>
      </c>
      <c r="G226" s="85">
        <f>G227+G245</f>
        <v>1193.3699999999999</v>
      </c>
      <c r="H226" s="112">
        <f t="shared" si="23"/>
        <v>0</v>
      </c>
      <c r="I226" s="85">
        <f>I227+I245</f>
        <v>1193.3699999999999</v>
      </c>
    </row>
    <row r="227" spans="1:12" ht="27" customHeight="1" x14ac:dyDescent="0.2">
      <c r="A227" s="114" t="s">
        <v>143</v>
      </c>
      <c r="B227" s="34">
        <v>650</v>
      </c>
      <c r="C227" s="35">
        <v>8</v>
      </c>
      <c r="D227" s="35">
        <v>1</v>
      </c>
      <c r="E227" s="33" t="s">
        <v>142</v>
      </c>
      <c r="F227" s="36" t="s">
        <v>33</v>
      </c>
      <c r="G227" s="85">
        <f>G228</f>
        <v>1175.3699999999999</v>
      </c>
      <c r="H227" s="112">
        <f t="shared" si="23"/>
        <v>0</v>
      </c>
      <c r="I227" s="85">
        <f>I228</f>
        <v>1175.3699999999999</v>
      </c>
      <c r="L227" s="29"/>
    </row>
    <row r="228" spans="1:12" ht="21.75" customHeight="1" x14ac:dyDescent="0.2">
      <c r="A228" s="114" t="s">
        <v>57</v>
      </c>
      <c r="B228" s="34">
        <v>650</v>
      </c>
      <c r="C228" s="35">
        <v>8</v>
      </c>
      <c r="D228" s="35">
        <v>1</v>
      </c>
      <c r="E228" s="33" t="s">
        <v>144</v>
      </c>
      <c r="F228" s="36"/>
      <c r="G228" s="85">
        <v>1175.3699999999999</v>
      </c>
      <c r="H228" s="112">
        <f t="shared" si="23"/>
        <v>0</v>
      </c>
      <c r="I228" s="109">
        <f>I229+I237+I241</f>
        <v>1175.3699999999999</v>
      </c>
    </row>
    <row r="229" spans="1:12" ht="27.75" customHeight="1" x14ac:dyDescent="0.2">
      <c r="A229" s="114" t="s">
        <v>146</v>
      </c>
      <c r="B229" s="34">
        <v>650</v>
      </c>
      <c r="C229" s="35">
        <v>8</v>
      </c>
      <c r="D229" s="35">
        <v>1</v>
      </c>
      <c r="E229" s="33" t="s">
        <v>145</v>
      </c>
      <c r="F229" s="36" t="s">
        <v>33</v>
      </c>
      <c r="G229" s="85">
        <f>G230+G234</f>
        <v>1041.0999999999999</v>
      </c>
      <c r="H229" s="112">
        <f t="shared" si="23"/>
        <v>0</v>
      </c>
      <c r="I229" s="85">
        <f>I230+I234</f>
        <v>1041.0999999999999</v>
      </c>
    </row>
    <row r="230" spans="1:12" ht="45.75" customHeight="1" x14ac:dyDescent="0.2">
      <c r="A230" s="115" t="s">
        <v>37</v>
      </c>
      <c r="B230" s="34">
        <v>650</v>
      </c>
      <c r="C230" s="35">
        <v>8</v>
      </c>
      <c r="D230" s="35">
        <v>1</v>
      </c>
      <c r="E230" s="33" t="s">
        <v>145</v>
      </c>
      <c r="F230" s="36" t="s">
        <v>38</v>
      </c>
      <c r="G230" s="86">
        <v>954.3</v>
      </c>
      <c r="H230" s="112">
        <f t="shared" si="23"/>
        <v>0</v>
      </c>
      <c r="I230" s="86">
        <v>954.3</v>
      </c>
    </row>
    <row r="231" spans="1:12" ht="19.5" customHeight="1" x14ac:dyDescent="0.2">
      <c r="A231" s="115" t="s">
        <v>39</v>
      </c>
      <c r="B231" s="34">
        <v>650</v>
      </c>
      <c r="C231" s="35">
        <v>8</v>
      </c>
      <c r="D231" s="35">
        <v>1</v>
      </c>
      <c r="E231" s="33" t="s">
        <v>145</v>
      </c>
      <c r="F231" s="36" t="s">
        <v>40</v>
      </c>
      <c r="G231" s="86">
        <f>G232+G233</f>
        <v>954.30000000000007</v>
      </c>
      <c r="H231" s="112">
        <f t="shared" si="23"/>
        <v>0</v>
      </c>
      <c r="I231" s="86">
        <f>I232+I233</f>
        <v>954.30000000000007</v>
      </c>
    </row>
    <row r="232" spans="1:12" ht="19.5" customHeight="1" x14ac:dyDescent="0.2">
      <c r="A232" s="115" t="s">
        <v>67</v>
      </c>
      <c r="B232" s="34">
        <v>650</v>
      </c>
      <c r="C232" s="35">
        <v>8</v>
      </c>
      <c r="D232" s="35">
        <v>1</v>
      </c>
      <c r="E232" s="33" t="s">
        <v>145</v>
      </c>
      <c r="F232" s="36">
        <v>111</v>
      </c>
      <c r="G232" s="85">
        <f>739.2+4</f>
        <v>743.2</v>
      </c>
      <c r="H232" s="112">
        <f t="shared" si="23"/>
        <v>0</v>
      </c>
      <c r="I232" s="85">
        <f>739.2+4</f>
        <v>743.2</v>
      </c>
    </row>
    <row r="233" spans="1:12" ht="36.75" customHeight="1" x14ac:dyDescent="0.2">
      <c r="A233" s="115" t="s">
        <v>68</v>
      </c>
      <c r="B233" s="34">
        <v>650</v>
      </c>
      <c r="C233" s="35">
        <v>8</v>
      </c>
      <c r="D233" s="35">
        <v>1</v>
      </c>
      <c r="E233" s="33" t="s">
        <v>145</v>
      </c>
      <c r="F233" s="36">
        <v>119</v>
      </c>
      <c r="G233" s="85">
        <v>211.1</v>
      </c>
      <c r="H233" s="112">
        <f t="shared" si="23"/>
        <v>0</v>
      </c>
      <c r="I233" s="85">
        <v>211.1</v>
      </c>
    </row>
    <row r="234" spans="1:12" ht="30" customHeight="1" x14ac:dyDescent="0.2">
      <c r="A234" s="115" t="s">
        <v>76</v>
      </c>
      <c r="B234" s="34">
        <v>650</v>
      </c>
      <c r="C234" s="35">
        <v>8</v>
      </c>
      <c r="D234" s="35">
        <v>1</v>
      </c>
      <c r="E234" s="33" t="s">
        <v>145</v>
      </c>
      <c r="F234" s="36" t="s">
        <v>34</v>
      </c>
      <c r="G234" s="85">
        <f>G235</f>
        <v>86.8</v>
      </c>
      <c r="H234" s="112">
        <f t="shared" si="23"/>
        <v>0</v>
      </c>
      <c r="I234" s="85">
        <f>I235</f>
        <v>86.8</v>
      </c>
    </row>
    <row r="235" spans="1:12" ht="30" customHeight="1" x14ac:dyDescent="0.2">
      <c r="A235" s="115" t="s">
        <v>35</v>
      </c>
      <c r="B235" s="34">
        <v>650</v>
      </c>
      <c r="C235" s="35">
        <v>8</v>
      </c>
      <c r="D235" s="35">
        <v>1</v>
      </c>
      <c r="E235" s="33" t="s">
        <v>145</v>
      </c>
      <c r="F235" s="36" t="s">
        <v>36</v>
      </c>
      <c r="G235" s="85">
        <f>G236</f>
        <v>86.8</v>
      </c>
      <c r="H235" s="112">
        <f t="shared" si="23"/>
        <v>0</v>
      </c>
      <c r="I235" s="85">
        <f>I236</f>
        <v>86.8</v>
      </c>
    </row>
    <row r="236" spans="1:12" ht="30" customHeight="1" x14ac:dyDescent="0.2">
      <c r="A236" s="115" t="s">
        <v>27</v>
      </c>
      <c r="B236" s="34">
        <v>650</v>
      </c>
      <c r="C236" s="35">
        <v>8</v>
      </c>
      <c r="D236" s="35">
        <v>1</v>
      </c>
      <c r="E236" s="33" t="s">
        <v>145</v>
      </c>
      <c r="F236" s="36">
        <v>244</v>
      </c>
      <c r="G236" s="86">
        <v>86.8</v>
      </c>
      <c r="H236" s="112">
        <f t="shared" si="23"/>
        <v>0</v>
      </c>
      <c r="I236" s="86">
        <v>86.8</v>
      </c>
    </row>
    <row r="237" spans="1:12" ht="22.5" x14ac:dyDescent="0.2">
      <c r="A237" s="115" t="s">
        <v>197</v>
      </c>
      <c r="B237" s="34">
        <v>650</v>
      </c>
      <c r="C237" s="35">
        <v>8</v>
      </c>
      <c r="D237" s="35">
        <v>1</v>
      </c>
      <c r="E237" s="44" t="s">
        <v>192</v>
      </c>
      <c r="F237" s="36"/>
      <c r="G237" s="86">
        <f>G238</f>
        <v>127.56</v>
      </c>
      <c r="H237" s="112">
        <f t="shared" si="23"/>
        <v>0</v>
      </c>
      <c r="I237" s="86">
        <f>I238</f>
        <v>127.56</v>
      </c>
    </row>
    <row r="238" spans="1:12" ht="22.5" x14ac:dyDescent="0.2">
      <c r="A238" s="115" t="s">
        <v>76</v>
      </c>
      <c r="B238" s="34">
        <v>650</v>
      </c>
      <c r="C238" s="35">
        <v>8</v>
      </c>
      <c r="D238" s="35">
        <v>1</v>
      </c>
      <c r="E238" s="67" t="s">
        <v>192</v>
      </c>
      <c r="F238" s="36">
        <v>200</v>
      </c>
      <c r="G238" s="86">
        <f>G240</f>
        <v>127.56</v>
      </c>
      <c r="H238" s="112">
        <f t="shared" si="23"/>
        <v>0</v>
      </c>
      <c r="I238" s="86">
        <f>I240</f>
        <v>127.56</v>
      </c>
    </row>
    <row r="239" spans="1:12" ht="22.5" x14ac:dyDescent="0.2">
      <c r="A239" s="115" t="s">
        <v>35</v>
      </c>
      <c r="B239" s="34">
        <v>650</v>
      </c>
      <c r="C239" s="35">
        <v>8</v>
      </c>
      <c r="D239" s="35">
        <v>1</v>
      </c>
      <c r="E239" s="44" t="s">
        <v>192</v>
      </c>
      <c r="F239" s="36">
        <v>240</v>
      </c>
      <c r="G239" s="86">
        <f>G240</f>
        <v>127.56</v>
      </c>
      <c r="H239" s="112">
        <f t="shared" si="23"/>
        <v>0</v>
      </c>
      <c r="I239" s="86">
        <f>I240</f>
        <v>127.56</v>
      </c>
    </row>
    <row r="240" spans="1:12" ht="22.5" x14ac:dyDescent="0.2">
      <c r="A240" s="115" t="s">
        <v>27</v>
      </c>
      <c r="B240" s="34">
        <v>650</v>
      </c>
      <c r="C240" s="35">
        <v>8</v>
      </c>
      <c r="D240" s="35">
        <v>1</v>
      </c>
      <c r="E240" s="44" t="s">
        <v>192</v>
      </c>
      <c r="F240" s="36">
        <v>244</v>
      </c>
      <c r="G240" s="86">
        <f>127.5+0.06</f>
        <v>127.56</v>
      </c>
      <c r="H240" s="112">
        <f t="shared" si="23"/>
        <v>0</v>
      </c>
      <c r="I240" s="86">
        <v>127.56</v>
      </c>
    </row>
    <row r="241" spans="1:9" ht="33.75" x14ac:dyDescent="0.2">
      <c r="A241" s="115" t="s">
        <v>198</v>
      </c>
      <c r="B241" s="34">
        <v>650</v>
      </c>
      <c r="C241" s="35">
        <v>8</v>
      </c>
      <c r="D241" s="35">
        <v>1</v>
      </c>
      <c r="E241" s="44" t="s">
        <v>193</v>
      </c>
      <c r="F241" s="36"/>
      <c r="G241" s="85">
        <f>G242</f>
        <v>6.71</v>
      </c>
      <c r="H241" s="112">
        <f t="shared" si="23"/>
        <v>0</v>
      </c>
      <c r="I241" s="85">
        <f>I242</f>
        <v>6.71</v>
      </c>
    </row>
    <row r="242" spans="1:9" ht="22.5" x14ac:dyDescent="0.2">
      <c r="A242" s="115" t="s">
        <v>76</v>
      </c>
      <c r="B242" s="34">
        <v>650</v>
      </c>
      <c r="C242" s="35">
        <v>8</v>
      </c>
      <c r="D242" s="35">
        <v>1</v>
      </c>
      <c r="E242" s="67" t="s">
        <v>193</v>
      </c>
      <c r="F242" s="36">
        <v>200</v>
      </c>
      <c r="G242" s="86">
        <f>G243</f>
        <v>6.71</v>
      </c>
      <c r="H242" s="112">
        <f t="shared" si="23"/>
        <v>0</v>
      </c>
      <c r="I242" s="86">
        <f>I243</f>
        <v>6.71</v>
      </c>
    </row>
    <row r="243" spans="1:9" ht="22.5" x14ac:dyDescent="0.2">
      <c r="A243" s="115" t="s">
        <v>35</v>
      </c>
      <c r="B243" s="34">
        <v>650</v>
      </c>
      <c r="C243" s="35">
        <v>8</v>
      </c>
      <c r="D243" s="35">
        <v>1</v>
      </c>
      <c r="E243" s="44" t="s">
        <v>193</v>
      </c>
      <c r="F243" s="36">
        <v>240</v>
      </c>
      <c r="G243" s="86">
        <f>G244</f>
        <v>6.71</v>
      </c>
      <c r="H243" s="112">
        <f t="shared" si="23"/>
        <v>0</v>
      </c>
      <c r="I243" s="86">
        <f>I244</f>
        <v>6.71</v>
      </c>
    </row>
    <row r="244" spans="1:9" ht="22.5" x14ac:dyDescent="0.2">
      <c r="A244" s="115" t="s">
        <v>27</v>
      </c>
      <c r="B244" s="34">
        <v>650</v>
      </c>
      <c r="C244" s="35">
        <v>8</v>
      </c>
      <c r="D244" s="35">
        <v>1</v>
      </c>
      <c r="E244" s="44" t="s">
        <v>193</v>
      </c>
      <c r="F244" s="36">
        <v>244</v>
      </c>
      <c r="G244" s="86">
        <v>6.71</v>
      </c>
      <c r="H244" s="112">
        <f t="shared" si="23"/>
        <v>0</v>
      </c>
      <c r="I244" s="86">
        <f>G244</f>
        <v>6.71</v>
      </c>
    </row>
    <row r="245" spans="1:9" ht="11.25" customHeight="1" x14ac:dyDescent="0.2">
      <c r="A245" s="114" t="s">
        <v>58</v>
      </c>
      <c r="B245" s="34">
        <v>650</v>
      </c>
      <c r="C245" s="35">
        <v>8</v>
      </c>
      <c r="D245" s="35">
        <v>1</v>
      </c>
      <c r="E245" s="33" t="s">
        <v>152</v>
      </c>
      <c r="F245" s="36" t="s">
        <v>33</v>
      </c>
      <c r="G245" s="86">
        <f>G246</f>
        <v>18</v>
      </c>
      <c r="H245" s="112">
        <f t="shared" si="23"/>
        <v>0</v>
      </c>
      <c r="I245" s="86">
        <f>I246</f>
        <v>18</v>
      </c>
    </row>
    <row r="246" spans="1:9" ht="26.25" customHeight="1" x14ac:dyDescent="0.2">
      <c r="A246" s="114" t="s">
        <v>153</v>
      </c>
      <c r="B246" s="34">
        <v>650</v>
      </c>
      <c r="C246" s="35">
        <v>8</v>
      </c>
      <c r="D246" s="35">
        <v>1</v>
      </c>
      <c r="E246" s="33" t="s">
        <v>154</v>
      </c>
      <c r="F246" s="36" t="s">
        <v>33</v>
      </c>
      <c r="G246" s="86">
        <f>G247</f>
        <v>18</v>
      </c>
      <c r="H246" s="112">
        <f t="shared" si="23"/>
        <v>0</v>
      </c>
      <c r="I246" s="86">
        <f>I247</f>
        <v>18</v>
      </c>
    </row>
    <row r="247" spans="1:9" ht="22.5" customHeight="1" x14ac:dyDescent="0.2">
      <c r="A247" s="115" t="s">
        <v>146</v>
      </c>
      <c r="B247" s="34">
        <v>650</v>
      </c>
      <c r="C247" s="35">
        <v>8</v>
      </c>
      <c r="D247" s="35">
        <v>1</v>
      </c>
      <c r="E247" s="16" t="s">
        <v>151</v>
      </c>
      <c r="F247" s="36"/>
      <c r="G247" s="86">
        <f>G248</f>
        <v>18</v>
      </c>
      <c r="H247" s="112">
        <f t="shared" si="23"/>
        <v>0</v>
      </c>
      <c r="I247" s="86">
        <f>I248</f>
        <v>18</v>
      </c>
    </row>
    <row r="248" spans="1:9" ht="26.25" customHeight="1" x14ac:dyDescent="0.2">
      <c r="A248" s="115" t="s">
        <v>76</v>
      </c>
      <c r="B248" s="34">
        <v>650</v>
      </c>
      <c r="C248" s="35">
        <v>8</v>
      </c>
      <c r="D248" s="35">
        <v>1</v>
      </c>
      <c r="E248" s="16" t="s">
        <v>151</v>
      </c>
      <c r="F248" s="36">
        <v>200</v>
      </c>
      <c r="G248" s="86">
        <f>G249</f>
        <v>18</v>
      </c>
      <c r="H248" s="112">
        <f t="shared" si="23"/>
        <v>0</v>
      </c>
      <c r="I248" s="86">
        <f>I249</f>
        <v>18</v>
      </c>
    </row>
    <row r="249" spans="1:9" ht="26.25" customHeight="1" x14ac:dyDescent="0.2">
      <c r="A249" s="115" t="s">
        <v>35</v>
      </c>
      <c r="B249" s="34">
        <v>650</v>
      </c>
      <c r="C249" s="35">
        <v>8</v>
      </c>
      <c r="D249" s="35">
        <v>1</v>
      </c>
      <c r="E249" s="16" t="s">
        <v>151</v>
      </c>
      <c r="F249" s="36">
        <v>240</v>
      </c>
      <c r="G249" s="86">
        <f>G250</f>
        <v>18</v>
      </c>
      <c r="H249" s="112">
        <f t="shared" si="23"/>
        <v>0</v>
      </c>
      <c r="I249" s="86">
        <f>I250</f>
        <v>18</v>
      </c>
    </row>
    <row r="250" spans="1:9" ht="26.25" customHeight="1" x14ac:dyDescent="0.2">
      <c r="A250" s="115" t="s">
        <v>27</v>
      </c>
      <c r="B250" s="34">
        <v>650</v>
      </c>
      <c r="C250" s="35">
        <v>8</v>
      </c>
      <c r="D250" s="35">
        <v>1</v>
      </c>
      <c r="E250" s="16" t="s">
        <v>151</v>
      </c>
      <c r="F250" s="36">
        <v>244</v>
      </c>
      <c r="G250" s="86">
        <f>18</f>
        <v>18</v>
      </c>
      <c r="H250" s="112">
        <f t="shared" si="23"/>
        <v>0</v>
      </c>
      <c r="I250" s="86">
        <f>18</f>
        <v>18</v>
      </c>
    </row>
    <row r="251" spans="1:9" ht="11.25" customHeight="1" x14ac:dyDescent="0.2">
      <c r="A251" s="113" t="s">
        <v>24</v>
      </c>
      <c r="B251" s="34">
        <v>650</v>
      </c>
      <c r="C251" s="35">
        <v>11</v>
      </c>
      <c r="D251" s="35">
        <v>0</v>
      </c>
      <c r="E251" s="33" t="s">
        <v>33</v>
      </c>
      <c r="F251" s="36" t="s">
        <v>33</v>
      </c>
      <c r="G251" s="85">
        <f>G252</f>
        <v>6933.0995099999991</v>
      </c>
      <c r="H251" s="112">
        <f t="shared" si="23"/>
        <v>25.000490000000354</v>
      </c>
      <c r="I251" s="85">
        <f>'расходы 2019'!H204</f>
        <v>6958.0999999999995</v>
      </c>
    </row>
    <row r="252" spans="1:9" ht="11.25" customHeight="1" x14ac:dyDescent="0.2">
      <c r="A252" s="113" t="s">
        <v>19</v>
      </c>
      <c r="B252" s="34">
        <v>650</v>
      </c>
      <c r="C252" s="35">
        <v>11</v>
      </c>
      <c r="D252" s="35">
        <v>1</v>
      </c>
      <c r="E252" s="33" t="s">
        <v>33</v>
      </c>
      <c r="F252" s="36" t="s">
        <v>33</v>
      </c>
      <c r="G252" s="85">
        <f>G253</f>
        <v>6933.0995099999991</v>
      </c>
      <c r="H252" s="112">
        <f t="shared" si="23"/>
        <v>25.010980000000018</v>
      </c>
      <c r="I252" s="85">
        <f>I253</f>
        <v>6958.1104899999991</v>
      </c>
    </row>
    <row r="253" spans="1:9" ht="39" customHeight="1" x14ac:dyDescent="0.2">
      <c r="A253" s="114" t="s">
        <v>141</v>
      </c>
      <c r="B253" s="34">
        <v>650</v>
      </c>
      <c r="C253" s="35">
        <v>11</v>
      </c>
      <c r="D253" s="35">
        <v>1</v>
      </c>
      <c r="E253" s="33" t="s">
        <v>140</v>
      </c>
      <c r="F253" s="36" t="s">
        <v>33</v>
      </c>
      <c r="G253" s="85">
        <f>G254</f>
        <v>6933.0995099999991</v>
      </c>
      <c r="H253" s="112">
        <f t="shared" si="23"/>
        <v>25.010980000000018</v>
      </c>
      <c r="I253" s="85">
        <f>I254</f>
        <v>6958.1104899999991</v>
      </c>
    </row>
    <row r="254" spans="1:9" ht="16.5" customHeight="1" x14ac:dyDescent="0.2">
      <c r="A254" s="114" t="s">
        <v>155</v>
      </c>
      <c r="B254" s="34">
        <v>650</v>
      </c>
      <c r="C254" s="35">
        <v>11</v>
      </c>
      <c r="D254" s="35">
        <v>1</v>
      </c>
      <c r="E254" s="33" t="s">
        <v>157</v>
      </c>
      <c r="F254" s="36" t="s">
        <v>33</v>
      </c>
      <c r="G254" s="85">
        <f>G255</f>
        <v>6933.0995099999991</v>
      </c>
      <c r="H254" s="112">
        <f t="shared" si="23"/>
        <v>25.010980000000018</v>
      </c>
      <c r="I254" s="85">
        <f>I255</f>
        <v>6958.1104899999991</v>
      </c>
    </row>
    <row r="255" spans="1:9" ht="31.5" customHeight="1" x14ac:dyDescent="0.2">
      <c r="A255" s="114" t="s">
        <v>156</v>
      </c>
      <c r="B255" s="34">
        <v>650</v>
      </c>
      <c r="C255" s="35">
        <v>11</v>
      </c>
      <c r="D255" s="35">
        <v>1</v>
      </c>
      <c r="E255" s="33" t="s">
        <v>158</v>
      </c>
      <c r="F255" s="36"/>
      <c r="G255" s="85">
        <f>G256</f>
        <v>6933.0995099999991</v>
      </c>
      <c r="H255" s="112">
        <f t="shared" si="23"/>
        <v>25.010980000000018</v>
      </c>
      <c r="I255" s="85">
        <f>I256</f>
        <v>6958.1104899999991</v>
      </c>
    </row>
    <row r="256" spans="1:9" ht="32.25" customHeight="1" x14ac:dyDescent="0.2">
      <c r="A256" s="114" t="s">
        <v>52</v>
      </c>
      <c r="B256" s="34">
        <v>650</v>
      </c>
      <c r="C256" s="35">
        <v>11</v>
      </c>
      <c r="D256" s="35">
        <v>1</v>
      </c>
      <c r="E256" s="33" t="s">
        <v>159</v>
      </c>
      <c r="F256" s="36" t="s">
        <v>33</v>
      </c>
      <c r="G256" s="85">
        <f>G257+G262+G265</f>
        <v>6933.0995099999991</v>
      </c>
      <c r="H256" s="112">
        <f t="shared" si="23"/>
        <v>25.010980000000018</v>
      </c>
      <c r="I256" s="85">
        <f>I257+I262+I265</f>
        <v>6958.1104899999991</v>
      </c>
    </row>
    <row r="257" spans="1:9" ht="45" customHeight="1" x14ac:dyDescent="0.2">
      <c r="A257" s="115" t="s">
        <v>37</v>
      </c>
      <c r="B257" s="34">
        <v>650</v>
      </c>
      <c r="C257" s="35">
        <v>11</v>
      </c>
      <c r="D257" s="35">
        <v>1</v>
      </c>
      <c r="E257" s="33" t="s">
        <v>159</v>
      </c>
      <c r="F257" s="36" t="s">
        <v>38</v>
      </c>
      <c r="G257" s="85">
        <v>6157.9</v>
      </c>
      <c r="H257" s="112">
        <f t="shared" si="23"/>
        <v>0</v>
      </c>
      <c r="I257" s="85">
        <v>6157.9</v>
      </c>
    </row>
    <row r="258" spans="1:9" x14ac:dyDescent="0.2">
      <c r="A258" s="115" t="s">
        <v>39</v>
      </c>
      <c r="B258" s="34">
        <v>650</v>
      </c>
      <c r="C258" s="35">
        <v>11</v>
      </c>
      <c r="D258" s="35">
        <v>1</v>
      </c>
      <c r="E258" s="33" t="s">
        <v>159</v>
      </c>
      <c r="F258" s="36" t="s">
        <v>40</v>
      </c>
      <c r="G258" s="86">
        <f>G259+G260+G261</f>
        <v>6157.9</v>
      </c>
      <c r="H258" s="112">
        <f t="shared" si="23"/>
        <v>0</v>
      </c>
      <c r="I258" s="86">
        <f>I259+I260+I261</f>
        <v>6157.9</v>
      </c>
    </row>
    <row r="259" spans="1:9" x14ac:dyDescent="0.2">
      <c r="A259" s="115" t="s">
        <v>67</v>
      </c>
      <c r="B259" s="34">
        <v>650</v>
      </c>
      <c r="C259" s="35">
        <v>11</v>
      </c>
      <c r="D259" s="35">
        <v>1</v>
      </c>
      <c r="E259" s="33" t="s">
        <v>159</v>
      </c>
      <c r="F259" s="36">
        <v>111</v>
      </c>
      <c r="G259" s="85">
        <f>4590+19</f>
        <v>4609</v>
      </c>
      <c r="H259" s="112">
        <f t="shared" si="23"/>
        <v>0</v>
      </c>
      <c r="I259" s="85">
        <f>4590+19</f>
        <v>4609</v>
      </c>
    </row>
    <row r="260" spans="1:9" ht="22.5" x14ac:dyDescent="0.2">
      <c r="A260" s="115" t="s">
        <v>29</v>
      </c>
      <c r="B260" s="34">
        <v>650</v>
      </c>
      <c r="C260" s="35">
        <v>11</v>
      </c>
      <c r="D260" s="35">
        <v>1</v>
      </c>
      <c r="E260" s="33" t="s">
        <v>159</v>
      </c>
      <c r="F260" s="36">
        <v>112</v>
      </c>
      <c r="G260" s="85">
        <v>160</v>
      </c>
      <c r="H260" s="112">
        <f t="shared" si="23"/>
        <v>0</v>
      </c>
      <c r="I260" s="85">
        <v>160</v>
      </c>
    </row>
    <row r="261" spans="1:9" ht="33.75" x14ac:dyDescent="0.2">
      <c r="A261" s="115" t="s">
        <v>68</v>
      </c>
      <c r="B261" s="34">
        <v>650</v>
      </c>
      <c r="C261" s="35">
        <v>11</v>
      </c>
      <c r="D261" s="35">
        <v>1</v>
      </c>
      <c r="E261" s="33" t="s">
        <v>159</v>
      </c>
      <c r="F261" s="36">
        <v>119</v>
      </c>
      <c r="G261" s="85">
        <v>1388.9</v>
      </c>
      <c r="H261" s="112">
        <f t="shared" si="23"/>
        <v>0</v>
      </c>
      <c r="I261" s="85">
        <v>1388.9</v>
      </c>
    </row>
    <row r="262" spans="1:9" ht="22.5" customHeight="1" x14ac:dyDescent="0.2">
      <c r="A262" s="115" t="s">
        <v>76</v>
      </c>
      <c r="B262" s="34">
        <v>650</v>
      </c>
      <c r="C262" s="35">
        <v>11</v>
      </c>
      <c r="D262" s="35">
        <v>1</v>
      </c>
      <c r="E262" s="33" t="s">
        <v>159</v>
      </c>
      <c r="F262" s="36" t="s">
        <v>34</v>
      </c>
      <c r="G262" s="86">
        <f>G263</f>
        <v>752.81</v>
      </c>
      <c r="H262" s="112">
        <f t="shared" si="23"/>
        <v>25.000490000000127</v>
      </c>
      <c r="I262" s="86">
        <f>I263</f>
        <v>777.81049000000007</v>
      </c>
    </row>
    <row r="263" spans="1:9" ht="22.5" x14ac:dyDescent="0.2">
      <c r="A263" s="115" t="s">
        <v>35</v>
      </c>
      <c r="B263" s="34">
        <v>650</v>
      </c>
      <c r="C263" s="35">
        <v>11</v>
      </c>
      <c r="D263" s="35">
        <v>1</v>
      </c>
      <c r="E263" s="33" t="s">
        <v>159</v>
      </c>
      <c r="F263" s="36" t="s">
        <v>36</v>
      </c>
      <c r="G263" s="86">
        <f>G264</f>
        <v>752.81</v>
      </c>
      <c r="H263" s="112">
        <f t="shared" si="23"/>
        <v>25.000490000000127</v>
      </c>
      <c r="I263" s="86">
        <f>I264</f>
        <v>777.81049000000007</v>
      </c>
    </row>
    <row r="264" spans="1:9" ht="22.5" x14ac:dyDescent="0.2">
      <c r="A264" s="115" t="s">
        <v>27</v>
      </c>
      <c r="B264" s="34">
        <v>650</v>
      </c>
      <c r="C264" s="35">
        <v>11</v>
      </c>
      <c r="D264" s="35">
        <v>1</v>
      </c>
      <c r="E264" s="33" t="s">
        <v>159</v>
      </c>
      <c r="F264" s="36">
        <v>244</v>
      </c>
      <c r="G264" s="86">
        <v>752.81</v>
      </c>
      <c r="H264" s="112">
        <f t="shared" si="23"/>
        <v>25.000490000000127</v>
      </c>
      <c r="I264" s="86">
        <f>10.2+683.61049+41+18+25</f>
        <v>777.81049000000007</v>
      </c>
    </row>
    <row r="265" spans="1:9" ht="11.25" customHeight="1" x14ac:dyDescent="0.2">
      <c r="A265" s="115" t="s">
        <v>43</v>
      </c>
      <c r="B265" s="34">
        <v>650</v>
      </c>
      <c r="C265" s="35">
        <v>11</v>
      </c>
      <c r="D265" s="35">
        <v>1</v>
      </c>
      <c r="E265" s="33" t="s">
        <v>159</v>
      </c>
      <c r="F265" s="36" t="s">
        <v>44</v>
      </c>
      <c r="G265" s="86">
        <f>G266</f>
        <v>22.389510000000001</v>
      </c>
      <c r="H265" s="112">
        <f t="shared" si="23"/>
        <v>1.0489999999997224E-2</v>
      </c>
      <c r="I265" s="86">
        <f>I266</f>
        <v>22.4</v>
      </c>
    </row>
    <row r="266" spans="1:9" x14ac:dyDescent="0.2">
      <c r="A266" s="115" t="s">
        <v>45</v>
      </c>
      <c r="B266" s="34">
        <v>650</v>
      </c>
      <c r="C266" s="35">
        <v>11</v>
      </c>
      <c r="D266" s="35">
        <v>1</v>
      </c>
      <c r="E266" s="33" t="s">
        <v>159</v>
      </c>
      <c r="F266" s="36" t="s">
        <v>46</v>
      </c>
      <c r="G266" s="86">
        <f>G267+G268</f>
        <v>22.389510000000001</v>
      </c>
      <c r="H266" s="112">
        <f t="shared" si="23"/>
        <v>1.0489999999997224E-2</v>
      </c>
      <c r="I266" s="86">
        <f>I267+I268</f>
        <v>22.4</v>
      </c>
    </row>
    <row r="267" spans="1:9" ht="11.25" customHeight="1" x14ac:dyDescent="0.2">
      <c r="A267" s="115" t="s">
        <v>69</v>
      </c>
      <c r="B267" s="34">
        <v>650</v>
      </c>
      <c r="C267" s="35">
        <v>11</v>
      </c>
      <c r="D267" s="35">
        <v>1</v>
      </c>
      <c r="E267" s="33" t="s">
        <v>159</v>
      </c>
      <c r="F267" s="36">
        <v>851</v>
      </c>
      <c r="G267" s="86">
        <v>16</v>
      </c>
      <c r="H267" s="112">
        <f t="shared" si="23"/>
        <v>-0.69999999999999929</v>
      </c>
      <c r="I267" s="86">
        <v>15.3</v>
      </c>
    </row>
    <row r="268" spans="1:9" x14ac:dyDescent="0.2">
      <c r="A268" s="115" t="s">
        <v>79</v>
      </c>
      <c r="B268" s="34">
        <v>650</v>
      </c>
      <c r="C268" s="35">
        <v>11</v>
      </c>
      <c r="D268" s="35">
        <v>1</v>
      </c>
      <c r="E268" s="33" t="s">
        <v>159</v>
      </c>
      <c r="F268" s="36">
        <v>853</v>
      </c>
      <c r="G268" s="86">
        <f>2.03951+3.15+1.2</f>
        <v>6.3895100000000005</v>
      </c>
      <c r="H268" s="112">
        <f t="shared" si="23"/>
        <v>0.71048999999999918</v>
      </c>
      <c r="I268" s="86">
        <v>7.1</v>
      </c>
    </row>
    <row r="269" spans="1:9" ht="10.5" hidden="1" customHeight="1" x14ac:dyDescent="0.2">
      <c r="A269" s="45"/>
      <c r="B269" s="45"/>
      <c r="C269" s="46"/>
      <c r="D269" s="46"/>
      <c r="E269" s="47"/>
      <c r="F269" s="48" t="s">
        <v>71</v>
      </c>
      <c r="G269" s="83">
        <f>G251+G224+G182+G152+G114+G101+G8</f>
        <v>35991.164510000002</v>
      </c>
      <c r="H269" s="83">
        <f>H251+H224+H182+H152+H114+H101+H8+H217</f>
        <v>139.84811000000082</v>
      </c>
      <c r="I269" s="83">
        <f>I251+I224+I182+I152+I114+I101+I8+I217</f>
        <v>36132.412619999996</v>
      </c>
    </row>
    <row r="270" spans="1:9" ht="15.75" hidden="1" customHeight="1" x14ac:dyDescent="0.2">
      <c r="G270" s="9"/>
      <c r="H270" s="21"/>
      <c r="I270" s="21"/>
    </row>
    <row r="271" spans="1:9" x14ac:dyDescent="0.2">
      <c r="G271" s="10"/>
      <c r="I271" s="28"/>
    </row>
    <row r="272" spans="1:9" x14ac:dyDescent="0.2">
      <c r="G272" s="10"/>
      <c r="I272" s="29"/>
    </row>
    <row r="273" spans="1:9" s="19" customFormat="1" x14ac:dyDescent="0.2">
      <c r="A273" s="1"/>
      <c r="B273" s="1"/>
      <c r="C273" s="21"/>
      <c r="D273" s="21"/>
      <c r="E273" s="3"/>
      <c r="F273" s="22"/>
      <c r="G273" s="10"/>
      <c r="H273" s="22"/>
      <c r="I273" s="73"/>
    </row>
    <row r="276" spans="1:9" x14ac:dyDescent="0.2">
      <c r="G276" s="79"/>
      <c r="H276" s="79"/>
      <c r="I276" s="79"/>
    </row>
  </sheetData>
  <autoFilter ref="A7:G270">
    <filterColumn colId="2">
      <customFilters>
        <customFilter operator="notEqual" val=" "/>
      </customFilters>
    </filterColumn>
  </autoFilter>
  <mergeCells count="4">
    <mergeCell ref="F3:G3"/>
    <mergeCell ref="H3:I3"/>
    <mergeCell ref="A4:I4"/>
    <mergeCell ref="H1:I1"/>
  </mergeCells>
  <pageMargins left="0" right="0" top="0" bottom="0" header="0" footer="0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7" workbookViewId="0">
      <selection activeCell="H6" sqref="F6:H6"/>
    </sheetView>
  </sheetViews>
  <sheetFormatPr defaultRowHeight="15" x14ac:dyDescent="0.25"/>
  <cols>
    <col min="2" max="2" width="79.85546875" customWidth="1"/>
    <col min="3" max="3" width="23" customWidth="1"/>
    <col min="4" max="4" width="16.140625" customWidth="1"/>
    <col min="5" max="5" width="15.42578125" customWidth="1"/>
  </cols>
  <sheetData>
    <row r="1" spans="1:5" ht="42" customHeight="1" x14ac:dyDescent="0.25">
      <c r="D1" s="177" t="s">
        <v>340</v>
      </c>
      <c r="E1" s="177"/>
    </row>
    <row r="2" spans="1:5" x14ac:dyDescent="0.25">
      <c r="D2" s="139"/>
      <c r="E2" s="139"/>
    </row>
    <row r="3" spans="1:5" ht="42" customHeight="1" x14ac:dyDescent="0.25">
      <c r="A3" s="160"/>
      <c r="B3" s="161"/>
      <c r="D3" s="177" t="s">
        <v>294</v>
      </c>
      <c r="E3" s="177"/>
    </row>
    <row r="4" spans="1:5" ht="15.75" x14ac:dyDescent="0.25">
      <c r="A4" s="180" t="s">
        <v>295</v>
      </c>
      <c r="B4" s="180"/>
      <c r="C4" s="180"/>
      <c r="D4" s="180"/>
      <c r="E4" s="180"/>
    </row>
    <row r="5" spans="1:5" ht="15.75" x14ac:dyDescent="0.25">
      <c r="A5" s="162"/>
      <c r="B5" s="163"/>
      <c r="E5" s="164" t="s">
        <v>296</v>
      </c>
    </row>
    <row r="6" spans="1:5" ht="56.25" x14ac:dyDescent="0.25">
      <c r="A6" s="146" t="s">
        <v>297</v>
      </c>
      <c r="B6" s="146" t="s">
        <v>298</v>
      </c>
      <c r="C6" s="74" t="s">
        <v>219</v>
      </c>
      <c r="D6" s="26" t="s">
        <v>190</v>
      </c>
      <c r="E6" s="74" t="s">
        <v>191</v>
      </c>
    </row>
    <row r="7" spans="1:5" x14ac:dyDescent="0.25">
      <c r="A7" s="146">
        <v>1</v>
      </c>
      <c r="B7" s="146">
        <v>2</v>
      </c>
      <c r="C7" s="146">
        <v>3</v>
      </c>
      <c r="D7" s="146">
        <v>4</v>
      </c>
      <c r="E7" s="146">
        <v>5</v>
      </c>
    </row>
    <row r="8" spans="1:5" x14ac:dyDescent="0.25">
      <c r="A8" s="165" t="s">
        <v>299</v>
      </c>
      <c r="B8" s="166" t="s">
        <v>300</v>
      </c>
      <c r="C8" s="167">
        <v>3013.2</v>
      </c>
      <c r="D8" s="167">
        <v>0</v>
      </c>
      <c r="E8" s="167">
        <f>C8+D8</f>
        <v>3013.2</v>
      </c>
    </row>
    <row r="9" spans="1:5" x14ac:dyDescent="0.25">
      <c r="A9" s="165" t="s">
        <v>301</v>
      </c>
      <c r="B9" s="168" t="s">
        <v>302</v>
      </c>
      <c r="C9" s="167">
        <f>SUM(C10:C16)</f>
        <v>1745.8</v>
      </c>
      <c r="D9" s="167">
        <f t="shared" ref="D9:E9" si="0">SUM(D10:D16)</f>
        <v>139.80000000000001</v>
      </c>
      <c r="E9" s="167">
        <f t="shared" si="0"/>
        <v>1885.6</v>
      </c>
    </row>
    <row r="10" spans="1:5" ht="33.75" x14ac:dyDescent="0.25">
      <c r="A10" s="169" t="s">
        <v>303</v>
      </c>
      <c r="B10" s="170" t="s">
        <v>304</v>
      </c>
      <c r="C10" s="171">
        <v>0</v>
      </c>
      <c r="D10" s="171">
        <v>0</v>
      </c>
      <c r="E10" s="171">
        <v>0</v>
      </c>
    </row>
    <row r="11" spans="1:5" ht="33.75" x14ac:dyDescent="0.25">
      <c r="A11" s="165" t="s">
        <v>305</v>
      </c>
      <c r="B11" s="170" t="s">
        <v>306</v>
      </c>
      <c r="C11" s="171">
        <v>0</v>
      </c>
      <c r="D11" s="171">
        <v>0</v>
      </c>
      <c r="E11" s="171">
        <v>0</v>
      </c>
    </row>
    <row r="12" spans="1:5" ht="22.5" x14ac:dyDescent="0.25">
      <c r="A12" s="169" t="s">
        <v>307</v>
      </c>
      <c r="B12" s="170" t="s">
        <v>308</v>
      </c>
      <c r="C12" s="171">
        <v>0</v>
      </c>
      <c r="D12" s="171">
        <v>0</v>
      </c>
      <c r="E12" s="171">
        <v>0</v>
      </c>
    </row>
    <row r="13" spans="1:5" ht="33.75" x14ac:dyDescent="0.25">
      <c r="A13" s="169" t="s">
        <v>309</v>
      </c>
      <c r="B13" s="170" t="s">
        <v>310</v>
      </c>
      <c r="C13" s="171">
        <v>0</v>
      </c>
      <c r="D13" s="171">
        <v>0</v>
      </c>
      <c r="E13" s="171">
        <v>0</v>
      </c>
    </row>
    <row r="14" spans="1:5" ht="56.25" x14ac:dyDescent="0.25">
      <c r="A14" s="165" t="s">
        <v>311</v>
      </c>
      <c r="B14" s="170" t="s">
        <v>312</v>
      </c>
      <c r="C14" s="171">
        <v>0</v>
      </c>
      <c r="D14" s="171">
        <v>0</v>
      </c>
      <c r="E14" s="171">
        <v>0</v>
      </c>
    </row>
    <row r="15" spans="1:5" ht="56.25" x14ac:dyDescent="0.25">
      <c r="A15" s="165" t="s">
        <v>313</v>
      </c>
      <c r="B15" s="170" t="s">
        <v>314</v>
      </c>
      <c r="C15" s="171">
        <v>0</v>
      </c>
      <c r="D15" s="171">
        <v>0</v>
      </c>
      <c r="E15" s="171">
        <v>0</v>
      </c>
    </row>
    <row r="16" spans="1:5" ht="22.5" x14ac:dyDescent="0.25">
      <c r="A16" s="165" t="s">
        <v>315</v>
      </c>
      <c r="B16" s="170" t="s">
        <v>316</v>
      </c>
      <c r="C16" s="171">
        <v>1745.8</v>
      </c>
      <c r="D16" s="171">
        <v>139.80000000000001</v>
      </c>
      <c r="E16" s="171">
        <f>C16+D16</f>
        <v>1885.6</v>
      </c>
    </row>
    <row r="17" spans="1:5" x14ac:dyDescent="0.25">
      <c r="A17" s="165"/>
      <c r="B17" s="172" t="s">
        <v>317</v>
      </c>
      <c r="C17" s="167">
        <v>4759</v>
      </c>
      <c r="D17" s="167">
        <v>139.80000000000001</v>
      </c>
      <c r="E17" s="167">
        <f>C17+D17</f>
        <v>4898.8</v>
      </c>
    </row>
    <row r="18" spans="1:5" x14ac:dyDescent="0.25">
      <c r="A18" s="146"/>
      <c r="B18" s="172" t="s">
        <v>318</v>
      </c>
      <c r="C18" s="167">
        <v>4759</v>
      </c>
      <c r="D18" s="167">
        <f t="shared" ref="D18:E18" si="1">D19</f>
        <v>139.80000000000001</v>
      </c>
      <c r="E18" s="167">
        <f t="shared" si="1"/>
        <v>4898.8</v>
      </c>
    </row>
    <row r="19" spans="1:5" x14ac:dyDescent="0.25">
      <c r="A19" s="146"/>
      <c r="B19" s="168" t="s">
        <v>319</v>
      </c>
      <c r="C19" s="171">
        <v>4759</v>
      </c>
      <c r="D19" s="171">
        <f t="shared" ref="D19:E19" si="2">SUM(D20:D26)</f>
        <v>139.80000000000001</v>
      </c>
      <c r="E19" s="171">
        <f t="shared" si="2"/>
        <v>4898.8</v>
      </c>
    </row>
    <row r="20" spans="1:5" ht="22.5" x14ac:dyDescent="0.25">
      <c r="A20" s="165" t="s">
        <v>299</v>
      </c>
      <c r="B20" s="170" t="s">
        <v>320</v>
      </c>
      <c r="C20" s="171">
        <v>0</v>
      </c>
      <c r="D20" s="171">
        <v>0</v>
      </c>
      <c r="E20" s="171">
        <v>0</v>
      </c>
    </row>
    <row r="21" spans="1:5" ht="22.5" x14ac:dyDescent="0.25">
      <c r="A21" s="165" t="s">
        <v>301</v>
      </c>
      <c r="B21" s="170" t="s">
        <v>321</v>
      </c>
      <c r="C21" s="171">
        <v>0</v>
      </c>
      <c r="D21" s="171">
        <v>0</v>
      </c>
      <c r="E21" s="171">
        <v>0</v>
      </c>
    </row>
    <row r="22" spans="1:5" ht="22.5" x14ac:dyDescent="0.25">
      <c r="A22" s="165" t="s">
        <v>322</v>
      </c>
      <c r="B22" s="170" t="s">
        <v>323</v>
      </c>
      <c r="C22" s="171">
        <v>0</v>
      </c>
      <c r="D22" s="171">
        <v>0</v>
      </c>
      <c r="E22" s="171">
        <v>0</v>
      </c>
    </row>
    <row r="23" spans="1:5" x14ac:dyDescent="0.25">
      <c r="A23" s="165" t="s">
        <v>324</v>
      </c>
      <c r="B23" s="170" t="s">
        <v>325</v>
      </c>
      <c r="C23" s="171">
        <v>0</v>
      </c>
      <c r="D23" s="171">
        <v>0</v>
      </c>
      <c r="E23" s="171">
        <v>0</v>
      </c>
    </row>
    <row r="24" spans="1:5" ht="22.5" x14ac:dyDescent="0.25">
      <c r="A24" s="165" t="s">
        <v>326</v>
      </c>
      <c r="B24" s="170" t="s">
        <v>327</v>
      </c>
      <c r="C24" s="171">
        <v>0</v>
      </c>
      <c r="D24" s="171">
        <v>0</v>
      </c>
      <c r="E24" s="171">
        <v>0</v>
      </c>
    </row>
    <row r="25" spans="1:5" ht="22.5" x14ac:dyDescent="0.25">
      <c r="A25" s="165" t="s">
        <v>328</v>
      </c>
      <c r="B25" s="170" t="s">
        <v>329</v>
      </c>
      <c r="C25" s="171">
        <v>0</v>
      </c>
      <c r="D25" s="171">
        <v>0</v>
      </c>
      <c r="E25" s="171">
        <v>0</v>
      </c>
    </row>
    <row r="26" spans="1:5" ht="22.5" x14ac:dyDescent="0.25">
      <c r="A26" s="165" t="s">
        <v>330</v>
      </c>
      <c r="B26" s="170" t="s">
        <v>331</v>
      </c>
      <c r="C26" s="171">
        <v>4759</v>
      </c>
      <c r="D26" s="171">
        <v>139.80000000000001</v>
      </c>
      <c r="E26" s="171">
        <f>C26+D26</f>
        <v>4898.8</v>
      </c>
    </row>
  </sheetData>
  <mergeCells count="3">
    <mergeCell ref="D1:E1"/>
    <mergeCell ref="D3:E3"/>
    <mergeCell ref="A4:E4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</vt:lpstr>
      <vt:lpstr>расходы 2019</vt:lpstr>
      <vt:lpstr>программы 2019</vt:lpstr>
      <vt:lpstr>разделы 2019 </vt:lpstr>
      <vt:lpstr>расходы по структуре. 2019 </vt:lpstr>
      <vt:lpstr>смета ДФ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2019-10-21T04:39:50Z</cp:lastPrinted>
  <dcterms:created xsi:type="dcterms:W3CDTF">2013-11-27T09:07:44Z</dcterms:created>
  <dcterms:modified xsi:type="dcterms:W3CDTF">2019-10-22T09:58:09Z</dcterms:modified>
</cp:coreProperties>
</file>