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4235" windowHeight="5625" tabRatio="996" activeTab="7"/>
  </bookViews>
  <sheets>
    <sheet name="доходы 2020" sheetId="46" r:id="rId1"/>
    <sheet name="расходы 2020" sheetId="29" r:id="rId2"/>
    <sheet name="программы 2020" sheetId="31" r:id="rId3"/>
    <sheet name="разделы 2020" sheetId="32" r:id="rId4"/>
    <sheet name="расходы по структуре 2020 " sheetId="50" r:id="rId5"/>
    <sheet name="ДФ 2020" sheetId="34" r:id="rId6"/>
    <sheet name="межбюджет.трансф" sheetId="52" r:id="rId7"/>
    <sheet name="дефицит 2020" sheetId="19" r:id="rId8"/>
  </sheets>
  <externalReferences>
    <externalReference r:id="rId9"/>
  </externalReferences>
  <definedNames>
    <definedName name="_xlnm._FilterDatabase" localSheetId="2" hidden="1">'программы 2020'!$A$7:$D$151</definedName>
    <definedName name="_xlnm._FilterDatabase" localSheetId="3" hidden="1">'разделы 2020'!$A$8:$D$36</definedName>
    <definedName name="_xlnm._FilterDatabase" localSheetId="1" hidden="1">'расходы 2020'!$A$7:$F$198</definedName>
    <definedName name="_xlnm._FilterDatabase" localSheetId="4" hidden="1">'расходы по структуре 2020 '!$A$7:$G$271</definedName>
    <definedName name="_xlnm.Print_Area" localSheetId="0">'доходы 2020'!$A$3:$C$42</definedName>
    <definedName name="_xlnm.Print_Area" localSheetId="3">'разделы 2020'!$A$3:$D$36</definedName>
  </definedNames>
  <calcPr calcId="145621"/>
  <fileRecoveryPr autoRecover="0"/>
</workbook>
</file>

<file path=xl/calcChain.xml><?xml version="1.0" encoding="utf-8"?>
<calcChain xmlns="http://schemas.openxmlformats.org/spreadsheetml/2006/main">
  <c r="D16" i="46" l="1"/>
  <c r="D15" i="46" s="1"/>
  <c r="D14" i="46" s="1"/>
  <c r="C20" i="52" l="1"/>
  <c r="E51" i="31" l="1"/>
  <c r="H43" i="29"/>
  <c r="H42" i="29" s="1"/>
  <c r="H41" i="29" s="1"/>
  <c r="H40" i="29" s="1"/>
  <c r="H39" i="29" s="1"/>
  <c r="G42" i="29"/>
  <c r="G41" i="29" s="1"/>
  <c r="G40" i="29" s="1"/>
  <c r="G39" i="29" s="1"/>
  <c r="F42" i="29"/>
  <c r="F41" i="29" s="1"/>
  <c r="F40" i="29" s="1"/>
  <c r="F39" i="29" s="1"/>
  <c r="G51" i="29"/>
  <c r="H37" i="29"/>
  <c r="H26" i="29"/>
  <c r="E25" i="46" l="1"/>
  <c r="D25" i="46"/>
  <c r="C25" i="46"/>
  <c r="C34" i="46"/>
  <c r="D34" i="46"/>
  <c r="E34" i="46"/>
  <c r="E16" i="46"/>
  <c r="E15" i="46" s="1"/>
  <c r="E14" i="46" s="1"/>
  <c r="H11" i="19"/>
  <c r="I74" i="50" l="1"/>
  <c r="D15" i="52"/>
  <c r="I49" i="50"/>
  <c r="I48" i="50" s="1"/>
  <c r="I47" i="50" s="1"/>
  <c r="I46" i="50" s="1"/>
  <c r="I45" i="50" s="1"/>
  <c r="H48" i="50"/>
  <c r="H47" i="50" s="1"/>
  <c r="H46" i="50" s="1"/>
  <c r="H45" i="50" s="1"/>
  <c r="G48" i="50"/>
  <c r="G47" i="50" s="1"/>
  <c r="G46" i="50" s="1"/>
  <c r="G45" i="50" s="1"/>
  <c r="I43" i="50"/>
  <c r="I163" i="50" l="1"/>
  <c r="H109" i="50" l="1"/>
  <c r="H108" i="50"/>
  <c r="E18" i="46" l="1"/>
  <c r="E28" i="46"/>
  <c r="E22" i="46"/>
  <c r="H12" i="19" l="1"/>
  <c r="F10" i="19"/>
  <c r="F13" i="19" l="1"/>
  <c r="H10" i="19"/>
  <c r="H13" i="19"/>
  <c r="C15" i="52"/>
  <c r="D20" i="52" s="1"/>
  <c r="E40" i="46" l="1"/>
  <c r="D8" i="34"/>
  <c r="D28" i="34"/>
  <c r="D9" i="46" l="1"/>
  <c r="D17" i="46"/>
  <c r="D23" i="46"/>
  <c r="D26" i="46"/>
  <c r="D37" i="46"/>
  <c r="D49" i="46"/>
  <c r="D47" i="46"/>
  <c r="D39" i="46"/>
  <c r="D36" i="46" s="1"/>
  <c r="D43" i="46"/>
  <c r="D45" i="46"/>
  <c r="E46" i="46"/>
  <c r="E45" i="46" s="1"/>
  <c r="E17" i="46"/>
  <c r="C23" i="46"/>
  <c r="E23" i="46"/>
  <c r="E9" i="46"/>
  <c r="E49" i="46"/>
  <c r="E47" i="46"/>
  <c r="E43" i="46"/>
  <c r="E39" i="46"/>
  <c r="E37" i="46"/>
  <c r="D8" i="46" l="1"/>
  <c r="D51" i="46" s="1"/>
  <c r="E8" i="46"/>
  <c r="E36" i="46"/>
  <c r="E26" i="46"/>
  <c r="E30" i="46"/>
  <c r="E32" i="46"/>
  <c r="E51" i="46" l="1"/>
  <c r="H124" i="29" l="1"/>
  <c r="H123" i="29" s="1"/>
  <c r="H122" i="29" s="1"/>
  <c r="H121" i="29" s="1"/>
  <c r="G125" i="29"/>
  <c r="G124" i="29" s="1"/>
  <c r="G123" i="29" s="1"/>
  <c r="G122" i="29" s="1"/>
  <c r="G121" i="29" s="1"/>
  <c r="H125" i="29"/>
  <c r="F125" i="29"/>
  <c r="F124" i="29" s="1"/>
  <c r="F123" i="29" s="1"/>
  <c r="F122" i="29" s="1"/>
  <c r="F121" i="29" s="1"/>
  <c r="D114" i="31"/>
  <c r="A116" i="31"/>
  <c r="A115" i="31"/>
  <c r="A114" i="31"/>
  <c r="A113" i="31"/>
  <c r="I170" i="50"/>
  <c r="G151" i="50"/>
  <c r="G150" i="50" s="1"/>
  <c r="I234" i="50"/>
  <c r="I235" i="50"/>
  <c r="I236" i="50"/>
  <c r="I262" i="50"/>
  <c r="I263" i="50"/>
  <c r="I264" i="50"/>
  <c r="I225" i="50"/>
  <c r="I213" i="50"/>
  <c r="I206" i="50"/>
  <c r="I196" i="50"/>
  <c r="I185" i="50"/>
  <c r="I176" i="50"/>
  <c r="I135" i="50"/>
  <c r="I129" i="50"/>
  <c r="I121" i="50"/>
  <c r="I112" i="50"/>
  <c r="I84" i="50"/>
  <c r="I87" i="50"/>
  <c r="I81" i="50"/>
  <c r="I80" i="50"/>
  <c r="I70" i="50"/>
  <c r="I56" i="50"/>
  <c r="I57" i="50"/>
  <c r="I55" i="50"/>
  <c r="I37" i="50"/>
  <c r="H31" i="29" s="1"/>
  <c r="I32" i="50"/>
  <c r="I25" i="50"/>
  <c r="I147" i="50"/>
  <c r="I143" i="50"/>
  <c r="I142" i="50" s="1"/>
  <c r="H116" i="29" s="1"/>
  <c r="H154" i="50"/>
  <c r="H153" i="50" s="1"/>
  <c r="H152" i="50" s="1"/>
  <c r="H151" i="50" s="1"/>
  <c r="H150" i="50" s="1"/>
  <c r="H149" i="50" s="1"/>
  <c r="I154" i="50"/>
  <c r="I153" i="50" s="1"/>
  <c r="I152" i="50" s="1"/>
  <c r="F114" i="31" s="1"/>
  <c r="G154" i="50"/>
  <c r="G153" i="50" s="1"/>
  <c r="D115" i="31" s="1"/>
  <c r="H67" i="50"/>
  <c r="H64" i="50" s="1"/>
  <c r="I66" i="50"/>
  <c r="I65" i="50"/>
  <c r="I62" i="50"/>
  <c r="H62" i="50"/>
  <c r="G62" i="50"/>
  <c r="D116" i="31" l="1"/>
  <c r="I151" i="50"/>
  <c r="I150" i="50" s="1"/>
  <c r="I149" i="50" s="1"/>
  <c r="F22" i="32" s="1"/>
  <c r="E22" i="32" s="1"/>
  <c r="F116" i="31"/>
  <c r="H61" i="50"/>
  <c r="D113" i="31"/>
  <c r="F113" i="31"/>
  <c r="I64" i="50"/>
  <c r="I61" i="50" s="1"/>
  <c r="F115" i="31"/>
  <c r="E142" i="31"/>
  <c r="E141" i="31" s="1"/>
  <c r="E140" i="31" s="1"/>
  <c r="E137" i="31"/>
  <c r="E136" i="31" s="1"/>
  <c r="E135" i="31" s="1"/>
  <c r="E134" i="31" s="1"/>
  <c r="E132" i="31"/>
  <c r="E131" i="31" s="1"/>
  <c r="E130" i="31" s="1"/>
  <c r="E128" i="31"/>
  <c r="E127" i="31" s="1"/>
  <c r="E124" i="31"/>
  <c r="E125" i="31"/>
  <c r="E119" i="31"/>
  <c r="E118" i="31" s="1"/>
  <c r="E117" i="31" s="1"/>
  <c r="E112" i="31" s="1"/>
  <c r="E110" i="31"/>
  <c r="E109" i="31" s="1"/>
  <c r="E108" i="31" s="1"/>
  <c r="E106" i="31"/>
  <c r="E103" i="31" s="1"/>
  <c r="E102" i="31" s="1"/>
  <c r="E104" i="31"/>
  <c r="E99" i="31"/>
  <c r="E98" i="31" s="1"/>
  <c r="E97" i="31" s="1"/>
  <c r="E96" i="31" s="1"/>
  <c r="E94" i="31"/>
  <c r="E93" i="31" s="1"/>
  <c r="E91" i="31"/>
  <c r="E90" i="31" s="1"/>
  <c r="E88" i="31"/>
  <c r="E86" i="31"/>
  <c r="E71" i="31"/>
  <c r="E70" i="31" s="1"/>
  <c r="E69" i="31" s="1"/>
  <c r="E77" i="31"/>
  <c r="E79" i="31"/>
  <c r="E81" i="31"/>
  <c r="E60" i="31"/>
  <c r="E61" i="31"/>
  <c r="E64" i="31"/>
  <c r="E63" i="31" s="1"/>
  <c r="E67" i="31"/>
  <c r="E66" i="31" s="1"/>
  <c r="E58" i="31"/>
  <c r="E57" i="31" s="1"/>
  <c r="E49" i="31"/>
  <c r="E55" i="31"/>
  <c r="E8" i="34"/>
  <c r="D21" i="34"/>
  <c r="E28" i="34"/>
  <c r="E76" i="31" l="1"/>
  <c r="E75" i="31" s="1"/>
  <c r="E139" i="31"/>
  <c r="E123" i="31"/>
  <c r="E122" i="31" s="1"/>
  <c r="E121" i="31" s="1"/>
  <c r="E101" i="31"/>
  <c r="E85" i="31"/>
  <c r="E84" i="31" s="1"/>
  <c r="E83" i="31" s="1"/>
  <c r="E74" i="31" l="1"/>
  <c r="E73" i="31" s="1"/>
  <c r="E14" i="31"/>
  <c r="E13" i="31" s="1"/>
  <c r="F13" i="31" s="1"/>
  <c r="E17" i="31"/>
  <c r="E11" i="31"/>
  <c r="F14" i="31"/>
  <c r="F15" i="31"/>
  <c r="F38" i="31"/>
  <c r="F39" i="31"/>
  <c r="F40" i="31"/>
  <c r="F108" i="31"/>
  <c r="F109" i="31"/>
  <c r="F110" i="31"/>
  <c r="F111" i="31"/>
  <c r="F124" i="31"/>
  <c r="F125" i="31"/>
  <c r="F126" i="31"/>
  <c r="E151" i="31"/>
  <c r="E150" i="31" s="1"/>
  <c r="E154" i="31"/>
  <c r="E153" i="31" s="1"/>
  <c r="E159" i="31"/>
  <c r="E158" i="31" s="1"/>
  <c r="E157" i="31" s="1"/>
  <c r="E164" i="31"/>
  <c r="E163" i="31" s="1"/>
  <c r="E149" i="31"/>
  <c r="E148" i="31" s="1"/>
  <c r="E147" i="31" s="1"/>
  <c r="E170" i="31"/>
  <c r="E169" i="31" s="1"/>
  <c r="E168" i="31" s="1"/>
  <c r="E167" i="31" s="1"/>
  <c r="E166" i="31" s="1"/>
  <c r="E38" i="31"/>
  <c r="E37" i="31" s="1"/>
  <c r="E36" i="31" s="1"/>
  <c r="E39" i="31"/>
  <c r="E41" i="31"/>
  <c r="E42" i="31"/>
  <c r="E47" i="31"/>
  <c r="E46" i="31" s="1"/>
  <c r="E45" i="31" s="1"/>
  <c r="E44" i="31" s="1"/>
  <c r="G13" i="29"/>
  <c r="G12" i="29" s="1"/>
  <c r="G11" i="29" s="1"/>
  <c r="G10" i="29" s="1"/>
  <c r="G9" i="29" s="1"/>
  <c r="G19" i="29"/>
  <c r="G18" i="29" s="1"/>
  <c r="G17" i="29" s="1"/>
  <c r="G16" i="29" s="1"/>
  <c r="G15" i="29" s="1"/>
  <c r="G30" i="29"/>
  <c r="G29" i="29" s="1"/>
  <c r="G28" i="29" s="1"/>
  <c r="G27" i="29" s="1"/>
  <c r="H30" i="29"/>
  <c r="H29" i="29" s="1"/>
  <c r="H28" i="29" s="1"/>
  <c r="H27" i="29" s="1"/>
  <c r="G25" i="29"/>
  <c r="G24" i="29" s="1"/>
  <c r="G23" i="29" s="1"/>
  <c r="G22" i="29" s="1"/>
  <c r="H25" i="29"/>
  <c r="H24" i="29" s="1"/>
  <c r="H23" i="29" s="1"/>
  <c r="H22" i="29" s="1"/>
  <c r="G36" i="29"/>
  <c r="G35" i="29" s="1"/>
  <c r="G34" i="29" s="1"/>
  <c r="G33" i="29" s="1"/>
  <c r="G32" i="29" s="1"/>
  <c r="H36" i="29"/>
  <c r="H35" i="29" s="1"/>
  <c r="H34" i="29" s="1"/>
  <c r="H33" i="29" s="1"/>
  <c r="H32" i="29" s="1"/>
  <c r="G57" i="29"/>
  <c r="H57" i="29"/>
  <c r="G55" i="29"/>
  <c r="G54" i="29" s="1"/>
  <c r="G47" i="29"/>
  <c r="H49" i="29"/>
  <c r="G64" i="29"/>
  <c r="H64" i="29"/>
  <c r="G62" i="29"/>
  <c r="G68" i="29"/>
  <c r="G67" i="29" s="1"/>
  <c r="G66" i="29" s="1"/>
  <c r="H68" i="29"/>
  <c r="H67" i="29" s="1"/>
  <c r="H66" i="29" s="1"/>
  <c r="G88" i="29"/>
  <c r="H88" i="29"/>
  <c r="G86" i="29"/>
  <c r="H86" i="29"/>
  <c r="H96" i="29"/>
  <c r="H95" i="29" s="1"/>
  <c r="H94" i="29" s="1"/>
  <c r="H93" i="29" s="1"/>
  <c r="H92" i="29" s="1"/>
  <c r="H91" i="29" s="1"/>
  <c r="H103" i="29"/>
  <c r="H102" i="29" s="1"/>
  <c r="H101" i="29" s="1"/>
  <c r="H100" i="29" s="1"/>
  <c r="H108" i="29"/>
  <c r="H107" i="29" s="1"/>
  <c r="H106" i="29" s="1"/>
  <c r="H105" i="29" s="1"/>
  <c r="G109" i="29"/>
  <c r="G108" i="29" s="1"/>
  <c r="G107" i="29" s="1"/>
  <c r="G106" i="29" s="1"/>
  <c r="G105" i="29" s="1"/>
  <c r="G118" i="29"/>
  <c r="G117" i="29" s="1"/>
  <c r="G115" i="29"/>
  <c r="G114" i="29" s="1"/>
  <c r="H115" i="29"/>
  <c r="H114" i="29" s="1"/>
  <c r="G132" i="29"/>
  <c r="G131" i="29" s="1"/>
  <c r="G130" i="29" s="1"/>
  <c r="G129" i="29" s="1"/>
  <c r="G128" i="29" s="1"/>
  <c r="G127" i="29" s="1"/>
  <c r="G138" i="29"/>
  <c r="G137" i="29" s="1"/>
  <c r="G136" i="29" s="1"/>
  <c r="G135" i="29" s="1"/>
  <c r="G134" i="29" s="1"/>
  <c r="G144" i="29"/>
  <c r="G143" i="29" s="1"/>
  <c r="G142" i="29" s="1"/>
  <c r="G141" i="29" s="1"/>
  <c r="G140" i="29" s="1"/>
  <c r="G152" i="29"/>
  <c r="G151" i="29" s="1"/>
  <c r="G150" i="29" s="1"/>
  <c r="G149" i="29" s="1"/>
  <c r="G148" i="29" s="1"/>
  <c r="G147" i="29" s="1"/>
  <c r="G159" i="29"/>
  <c r="G158" i="29" s="1"/>
  <c r="G162" i="29"/>
  <c r="G161" i="29" s="1"/>
  <c r="G165" i="29"/>
  <c r="G164" i="29" s="1"/>
  <c r="G170" i="29"/>
  <c r="G169" i="29" s="1"/>
  <c r="G168" i="29" s="1"/>
  <c r="G167" i="29" s="1"/>
  <c r="G175" i="29"/>
  <c r="G174" i="29" s="1"/>
  <c r="G173" i="29" s="1"/>
  <c r="G172" i="29" s="1"/>
  <c r="G176" i="29"/>
  <c r="G199" i="29"/>
  <c r="G198" i="29" s="1"/>
  <c r="G196" i="29"/>
  <c r="G194" i="29"/>
  <c r="G202" i="29"/>
  <c r="G201" i="29" s="1"/>
  <c r="G207" i="29"/>
  <c r="G206" i="29" s="1"/>
  <c r="G205" i="29" s="1"/>
  <c r="G204" i="29" s="1"/>
  <c r="G219" i="29"/>
  <c r="G217" i="29"/>
  <c r="G215" i="29"/>
  <c r="G183" i="29"/>
  <c r="G182" i="29" s="1"/>
  <c r="G186" i="29"/>
  <c r="G185" i="29" s="1"/>
  <c r="G120" i="29" l="1"/>
  <c r="G85" i="29"/>
  <c r="G84" i="29" s="1"/>
  <c r="G83" i="29" s="1"/>
  <c r="G82" i="29" s="1"/>
  <c r="G81" i="29" s="1"/>
  <c r="E16" i="31"/>
  <c r="E23" i="31"/>
  <c r="E19" i="31"/>
  <c r="E10" i="31"/>
  <c r="E146" i="31"/>
  <c r="E145" i="31" s="1"/>
  <c r="E156" i="31"/>
  <c r="E162" i="31"/>
  <c r="H21" i="29"/>
  <c r="G21" i="29"/>
  <c r="G61" i="29"/>
  <c r="G60" i="29" s="1"/>
  <c r="G59" i="29"/>
  <c r="G157" i="29"/>
  <c r="G156" i="29" s="1"/>
  <c r="G155" i="29" s="1"/>
  <c r="G154" i="29" s="1"/>
  <c r="G146" i="29" s="1"/>
  <c r="H85" i="29"/>
  <c r="H84" i="29" s="1"/>
  <c r="H83" i="29" s="1"/>
  <c r="H82" i="29" s="1"/>
  <c r="H81" i="29" s="1"/>
  <c r="H99" i="29"/>
  <c r="H98" i="29" s="1"/>
  <c r="G113" i="29"/>
  <c r="G112" i="29" s="1"/>
  <c r="G111" i="29" s="1"/>
  <c r="G110" i="29" s="1"/>
  <c r="G193" i="29"/>
  <c r="G192" i="29" s="1"/>
  <c r="G191" i="29" s="1"/>
  <c r="G190" i="29" s="1"/>
  <c r="G189" i="29" s="1"/>
  <c r="G188" i="29" s="1"/>
  <c r="G214" i="29"/>
  <c r="G213" i="29" s="1"/>
  <c r="G212" i="29" s="1"/>
  <c r="G211" i="29" s="1"/>
  <c r="G210" i="29" s="1"/>
  <c r="G209" i="29" s="1"/>
  <c r="G181" i="29"/>
  <c r="G180" i="29" s="1"/>
  <c r="G179" i="29" s="1"/>
  <c r="G178" i="29" s="1"/>
  <c r="E22" i="31" l="1"/>
  <c r="E9" i="31"/>
  <c r="E161" i="31"/>
  <c r="H269" i="50"/>
  <c r="H268" i="50" s="1"/>
  <c r="H266" i="50"/>
  <c r="H265" i="50" s="1"/>
  <c r="H261" i="50"/>
  <c r="H260" i="50" s="1"/>
  <c r="I269" i="50"/>
  <c r="I266" i="50"/>
  <c r="I261" i="50"/>
  <c r="I247" i="50"/>
  <c r="I246" i="50" s="1"/>
  <c r="I243" i="50"/>
  <c r="I242" i="50" s="1"/>
  <c r="I239" i="50"/>
  <c r="H242" i="50"/>
  <c r="H241" i="50" s="1"/>
  <c r="H240" i="50" s="1"/>
  <c r="H246" i="50"/>
  <c r="H245" i="50" s="1"/>
  <c r="H244" i="50" s="1"/>
  <c r="H252" i="50"/>
  <c r="H251" i="50" s="1"/>
  <c r="H250" i="50" s="1"/>
  <c r="H249" i="50" s="1"/>
  <c r="H248" i="50" s="1"/>
  <c r="H238" i="50"/>
  <c r="H237" i="50" s="1"/>
  <c r="I238" i="50"/>
  <c r="H233" i="50"/>
  <c r="H232" i="50" s="1"/>
  <c r="I233" i="50"/>
  <c r="H224" i="50"/>
  <c r="H223" i="50" s="1"/>
  <c r="H222" i="50" s="1"/>
  <c r="I224" i="50"/>
  <c r="H220" i="50"/>
  <c r="H219" i="50" s="1"/>
  <c r="H218" i="50" s="1"/>
  <c r="H212" i="50"/>
  <c r="H211" i="50" s="1"/>
  <c r="H210" i="50" s="1"/>
  <c r="H209" i="50" s="1"/>
  <c r="H208" i="50" s="1"/>
  <c r="H207" i="50" s="1"/>
  <c r="I212" i="50"/>
  <c r="H195" i="50"/>
  <c r="H194" i="50" s="1"/>
  <c r="I195" i="50"/>
  <c r="H205" i="50"/>
  <c r="H204" i="50" s="1"/>
  <c r="H203" i="50" s="1"/>
  <c r="H202" i="50" s="1"/>
  <c r="H201" i="50" s="1"/>
  <c r="H199" i="50"/>
  <c r="H198" i="50" s="1"/>
  <c r="H197" i="50" s="1"/>
  <c r="I205" i="50"/>
  <c r="I199" i="50"/>
  <c r="H166" i="29" s="1"/>
  <c r="H165" i="29" s="1"/>
  <c r="H164" i="29" s="1"/>
  <c r="H192" i="50"/>
  <c r="H191" i="50" s="1"/>
  <c r="H190" i="50" s="1"/>
  <c r="I192" i="50"/>
  <c r="H184" i="50"/>
  <c r="H183" i="50" s="1"/>
  <c r="H182" i="50" s="1"/>
  <c r="H181" i="50" s="1"/>
  <c r="H180" i="50" s="1"/>
  <c r="H179" i="50" s="1"/>
  <c r="H178" i="50" s="1"/>
  <c r="I184" i="50"/>
  <c r="H175" i="50"/>
  <c r="H174" i="50" s="1"/>
  <c r="H173" i="50" s="1"/>
  <c r="H172" i="50" s="1"/>
  <c r="H171" i="50" s="1"/>
  <c r="I175" i="50"/>
  <c r="H169" i="50"/>
  <c r="H168" i="50" s="1"/>
  <c r="H167" i="50" s="1"/>
  <c r="H166" i="50" s="1"/>
  <c r="H165" i="50" s="1"/>
  <c r="H164" i="50" s="1"/>
  <c r="I169" i="50"/>
  <c r="H162" i="50"/>
  <c r="H161" i="50" s="1"/>
  <c r="H160" i="50" s="1"/>
  <c r="H159" i="50" s="1"/>
  <c r="H158" i="50" s="1"/>
  <c r="H157" i="50" s="1"/>
  <c r="H156" i="50" s="1"/>
  <c r="I162" i="50"/>
  <c r="H133" i="29" s="1"/>
  <c r="H132" i="29" s="1"/>
  <c r="H131" i="29" s="1"/>
  <c r="H130" i="29" s="1"/>
  <c r="H129" i="29" s="1"/>
  <c r="H128" i="29" s="1"/>
  <c r="H127" i="29" s="1"/>
  <c r="H146" i="50"/>
  <c r="H145" i="50" s="1"/>
  <c r="H144" i="50" s="1"/>
  <c r="I146" i="50"/>
  <c r="H141" i="50"/>
  <c r="H140" i="50" s="1"/>
  <c r="I141" i="50"/>
  <c r="I140" i="50" s="1"/>
  <c r="H128" i="50"/>
  <c r="I128" i="50"/>
  <c r="I127" i="50" s="1"/>
  <c r="I126" i="50" s="1"/>
  <c r="I125" i="50" s="1"/>
  <c r="I124" i="50" s="1"/>
  <c r="H120" i="50"/>
  <c r="I120" i="50"/>
  <c r="I119" i="50" s="1"/>
  <c r="I118" i="50" s="1"/>
  <c r="I117" i="50" s="1"/>
  <c r="I116" i="50" s="1"/>
  <c r="I115" i="50" s="1"/>
  <c r="I114" i="50" s="1"/>
  <c r="F18" i="32" s="1"/>
  <c r="I111" i="50"/>
  <c r="I110" i="50" s="1"/>
  <c r="H111" i="50"/>
  <c r="H110" i="50" s="1"/>
  <c r="H107" i="50"/>
  <c r="H106" i="50" s="1"/>
  <c r="I107" i="50"/>
  <c r="I106" i="50" s="1"/>
  <c r="I94" i="50"/>
  <c r="I93" i="50" s="1"/>
  <c r="I100" i="50"/>
  <c r="I99" i="50" s="1"/>
  <c r="H99" i="50"/>
  <c r="H93" i="50"/>
  <c r="H86" i="50"/>
  <c r="H85" i="50" s="1"/>
  <c r="I86" i="50"/>
  <c r="I85" i="50" s="1"/>
  <c r="H83" i="50"/>
  <c r="H82" i="50" s="1"/>
  <c r="I83" i="50"/>
  <c r="I82" i="50" s="1"/>
  <c r="H79" i="50"/>
  <c r="H78" i="50" s="1"/>
  <c r="I79" i="50"/>
  <c r="I78" i="50" s="1"/>
  <c r="H73" i="50"/>
  <c r="H72" i="50" s="1"/>
  <c r="H71" i="50" s="1"/>
  <c r="I73" i="50"/>
  <c r="I72" i="50" s="1"/>
  <c r="I71" i="50" s="1"/>
  <c r="H69" i="50"/>
  <c r="H68" i="50" s="1"/>
  <c r="I69" i="50"/>
  <c r="I68" i="50" s="1"/>
  <c r="H59" i="50"/>
  <c r="H58" i="50" s="1"/>
  <c r="I59" i="50"/>
  <c r="I58" i="50" s="1"/>
  <c r="I15" i="50"/>
  <c r="I16" i="50"/>
  <c r="I17" i="50"/>
  <c r="H42" i="50"/>
  <c r="H41" i="50" s="1"/>
  <c r="H40" i="50" s="1"/>
  <c r="H39" i="50" s="1"/>
  <c r="H38" i="50" s="1"/>
  <c r="I42" i="50"/>
  <c r="I41" i="50" s="1"/>
  <c r="I40" i="50" s="1"/>
  <c r="I39" i="50" s="1"/>
  <c r="I38" i="50" s="1"/>
  <c r="F13" i="32" s="1"/>
  <c r="H54" i="50"/>
  <c r="H53" i="50" s="1"/>
  <c r="I54" i="50"/>
  <c r="I53" i="50" s="1"/>
  <c r="H36" i="50"/>
  <c r="H35" i="50" s="1"/>
  <c r="H34" i="50" s="1"/>
  <c r="H33" i="50" s="1"/>
  <c r="I36" i="50"/>
  <c r="I35" i="50" s="1"/>
  <c r="I34" i="50" s="1"/>
  <c r="I33" i="50" s="1"/>
  <c r="H31" i="50"/>
  <c r="H30" i="50" s="1"/>
  <c r="H29" i="50" s="1"/>
  <c r="H28" i="50" s="1"/>
  <c r="I31" i="50"/>
  <c r="I30" i="50" s="1"/>
  <c r="I29" i="50" s="1"/>
  <c r="I28" i="50" s="1"/>
  <c r="H23" i="50"/>
  <c r="H22" i="50" s="1"/>
  <c r="H21" i="50" s="1"/>
  <c r="H20" i="50" s="1"/>
  <c r="H19" i="50" s="1"/>
  <c r="H18" i="50" s="1"/>
  <c r="I23" i="50"/>
  <c r="H14" i="50"/>
  <c r="H13" i="50" s="1"/>
  <c r="H12" i="50" s="1"/>
  <c r="H11" i="50" s="1"/>
  <c r="H10" i="50" s="1"/>
  <c r="H9" i="50" s="1"/>
  <c r="E19" i="34"/>
  <c r="D19" i="34"/>
  <c r="D20" i="34"/>
  <c r="E21" i="34"/>
  <c r="E20" i="34" s="1"/>
  <c r="E9" i="34"/>
  <c r="I241" i="50" l="1"/>
  <c r="I240" i="50" s="1"/>
  <c r="H200" i="29"/>
  <c r="H199" i="29" s="1"/>
  <c r="H198" i="29" s="1"/>
  <c r="I191" i="50"/>
  <c r="I190" i="50" s="1"/>
  <c r="H160" i="29"/>
  <c r="H159" i="29" s="1"/>
  <c r="H158" i="29" s="1"/>
  <c r="I237" i="50"/>
  <c r="H197" i="29"/>
  <c r="H196" i="29" s="1"/>
  <c r="I245" i="50"/>
  <c r="I244" i="50" s="1"/>
  <c r="H203" i="29"/>
  <c r="H202" i="29" s="1"/>
  <c r="H201" i="29" s="1"/>
  <c r="H148" i="50"/>
  <c r="I211" i="50"/>
  <c r="I210" i="50" s="1"/>
  <c r="I209" i="50" s="1"/>
  <c r="I208" i="50" s="1"/>
  <c r="I207" i="50" s="1"/>
  <c r="F29" i="32" s="1"/>
  <c r="H177" i="29"/>
  <c r="H176" i="29" s="1"/>
  <c r="H175" i="29" s="1"/>
  <c r="H174" i="29" s="1"/>
  <c r="H173" i="29" s="1"/>
  <c r="H172" i="29" s="1"/>
  <c r="I260" i="50"/>
  <c r="H216" i="29"/>
  <c r="H215" i="29" s="1"/>
  <c r="I194" i="50"/>
  <c r="H163" i="29"/>
  <c r="H162" i="29" s="1"/>
  <c r="H161" i="29" s="1"/>
  <c r="I268" i="50"/>
  <c r="H220" i="29"/>
  <c r="H219" i="29" s="1"/>
  <c r="I174" i="50"/>
  <c r="I173" i="50" s="1"/>
  <c r="I172" i="50" s="1"/>
  <c r="I171" i="50" s="1"/>
  <c r="F25" i="32" s="1"/>
  <c r="H145" i="29"/>
  <c r="H144" i="29" s="1"/>
  <c r="H143" i="29" s="1"/>
  <c r="H142" i="29" s="1"/>
  <c r="H141" i="29" s="1"/>
  <c r="H140" i="29" s="1"/>
  <c r="I204" i="50"/>
  <c r="I203" i="50" s="1"/>
  <c r="I202" i="50" s="1"/>
  <c r="I201" i="50" s="1"/>
  <c r="H171" i="29"/>
  <c r="H170" i="29" s="1"/>
  <c r="H169" i="29" s="1"/>
  <c r="H168" i="29" s="1"/>
  <c r="H167" i="29" s="1"/>
  <c r="I223" i="50"/>
  <c r="I222" i="50" s="1"/>
  <c r="H187" i="29"/>
  <c r="H186" i="29" s="1"/>
  <c r="H185" i="29" s="1"/>
  <c r="I22" i="50"/>
  <c r="I21" i="50" s="1"/>
  <c r="I20" i="50" s="1"/>
  <c r="I19" i="50" s="1"/>
  <c r="I18" i="50" s="1"/>
  <c r="F11" i="32" s="1"/>
  <c r="H20" i="29"/>
  <c r="H19" i="29" s="1"/>
  <c r="H18" i="29" s="1"/>
  <c r="H17" i="29" s="1"/>
  <c r="H16" i="29" s="1"/>
  <c r="H15" i="29" s="1"/>
  <c r="I145" i="50"/>
  <c r="I144" i="50" s="1"/>
  <c r="I139" i="50" s="1"/>
  <c r="I138" i="50" s="1"/>
  <c r="I137" i="50" s="1"/>
  <c r="I136" i="50" s="1"/>
  <c r="H119" i="29"/>
  <c r="H118" i="29" s="1"/>
  <c r="H117" i="29" s="1"/>
  <c r="H113" i="29" s="1"/>
  <c r="H112" i="29" s="1"/>
  <c r="H111" i="29" s="1"/>
  <c r="H110" i="29" s="1"/>
  <c r="H90" i="29" s="1"/>
  <c r="I168" i="50"/>
  <c r="I167" i="50" s="1"/>
  <c r="I166" i="50" s="1"/>
  <c r="I165" i="50" s="1"/>
  <c r="I164" i="50" s="1"/>
  <c r="F24" i="32" s="1"/>
  <c r="H139" i="29"/>
  <c r="H138" i="29" s="1"/>
  <c r="H137" i="29" s="1"/>
  <c r="H136" i="29" s="1"/>
  <c r="H135" i="29" s="1"/>
  <c r="H134" i="29" s="1"/>
  <c r="I183" i="50"/>
  <c r="I182" i="50" s="1"/>
  <c r="I181" i="50" s="1"/>
  <c r="I180" i="50" s="1"/>
  <c r="I179" i="50" s="1"/>
  <c r="I178" i="50" s="1"/>
  <c r="F27" i="32" s="1"/>
  <c r="H153" i="29"/>
  <c r="H152" i="29" s="1"/>
  <c r="H151" i="29" s="1"/>
  <c r="H150" i="29" s="1"/>
  <c r="H149" i="29" s="1"/>
  <c r="H148" i="29" s="1"/>
  <c r="H147" i="29" s="1"/>
  <c r="I198" i="50"/>
  <c r="I197" i="50" s="1"/>
  <c r="I232" i="50"/>
  <c r="I231" i="50" s="1"/>
  <c r="H195" i="29"/>
  <c r="H194" i="29" s="1"/>
  <c r="I265" i="50"/>
  <c r="H218" i="29"/>
  <c r="H217" i="29" s="1"/>
  <c r="I161" i="50"/>
  <c r="I160" i="50" s="1"/>
  <c r="I159" i="50" s="1"/>
  <c r="I158" i="50" s="1"/>
  <c r="I157" i="50" s="1"/>
  <c r="I156" i="50" s="1"/>
  <c r="I98" i="50"/>
  <c r="I97" i="50" s="1"/>
  <c r="I96" i="50" s="1"/>
  <c r="I95" i="50" s="1"/>
  <c r="H80" i="29"/>
  <c r="H79" i="29" s="1"/>
  <c r="H78" i="29" s="1"/>
  <c r="H77" i="29" s="1"/>
  <c r="H76" i="29" s="1"/>
  <c r="H127" i="50"/>
  <c r="H126" i="50" s="1"/>
  <c r="E35" i="31"/>
  <c r="E34" i="31" s="1"/>
  <c r="G104" i="29"/>
  <c r="G103" i="29" s="1"/>
  <c r="G102" i="29" s="1"/>
  <c r="G101" i="29" s="1"/>
  <c r="G100" i="29" s="1"/>
  <c r="G99" i="29" s="1"/>
  <c r="G98" i="29" s="1"/>
  <c r="H92" i="50"/>
  <c r="H91" i="50" s="1"/>
  <c r="H90" i="50" s="1"/>
  <c r="H89" i="50" s="1"/>
  <c r="G75" i="29"/>
  <c r="G74" i="29" s="1"/>
  <c r="G73" i="29" s="1"/>
  <c r="G72" i="29" s="1"/>
  <c r="G71" i="29" s="1"/>
  <c r="I92" i="50"/>
  <c r="I91" i="50" s="1"/>
  <c r="I90" i="50" s="1"/>
  <c r="I89" i="50" s="1"/>
  <c r="H75" i="29"/>
  <c r="H74" i="29" s="1"/>
  <c r="H73" i="29" s="1"/>
  <c r="H72" i="29" s="1"/>
  <c r="H71" i="29" s="1"/>
  <c r="H119" i="50"/>
  <c r="H118" i="50" s="1"/>
  <c r="H117" i="50" s="1"/>
  <c r="H116" i="50" s="1"/>
  <c r="H115" i="50" s="1"/>
  <c r="H114" i="50" s="1"/>
  <c r="G97" i="29"/>
  <c r="G96" i="29" s="1"/>
  <c r="G95" i="29" s="1"/>
  <c r="G94" i="29" s="1"/>
  <c r="G93" i="29" s="1"/>
  <c r="G92" i="29" s="1"/>
  <c r="G91" i="29" s="1"/>
  <c r="H98" i="50"/>
  <c r="H97" i="50" s="1"/>
  <c r="H96" i="50" s="1"/>
  <c r="H95" i="50" s="1"/>
  <c r="G80" i="29"/>
  <c r="G79" i="29" s="1"/>
  <c r="G78" i="29" s="1"/>
  <c r="G77" i="29" s="1"/>
  <c r="G76" i="29" s="1"/>
  <c r="I52" i="50"/>
  <c r="I51" i="50" s="1"/>
  <c r="I50" i="50" s="1"/>
  <c r="H189" i="50"/>
  <c r="H188" i="50" s="1"/>
  <c r="H187" i="50" s="1"/>
  <c r="H186" i="50" s="1"/>
  <c r="H177" i="50" s="1"/>
  <c r="E21" i="31"/>
  <c r="E8" i="31" s="1"/>
  <c r="E144" i="31"/>
  <c r="H259" i="50"/>
  <c r="H258" i="50" s="1"/>
  <c r="H257" i="50" s="1"/>
  <c r="H256" i="50" s="1"/>
  <c r="H255" i="50" s="1"/>
  <c r="H254" i="50" s="1"/>
  <c r="H231" i="50"/>
  <c r="H230" i="50" s="1"/>
  <c r="H229" i="50" s="1"/>
  <c r="H228" i="50" s="1"/>
  <c r="H227" i="50" s="1"/>
  <c r="H226" i="50" s="1"/>
  <c r="H217" i="50"/>
  <c r="H216" i="50" s="1"/>
  <c r="H215" i="50" s="1"/>
  <c r="H214" i="50" s="1"/>
  <c r="H139" i="50"/>
  <c r="H138" i="50" s="1"/>
  <c r="H137" i="50" s="1"/>
  <c r="H136" i="50" s="1"/>
  <c r="I105" i="50"/>
  <c r="I104" i="50" s="1"/>
  <c r="I103" i="50" s="1"/>
  <c r="I102" i="50" s="1"/>
  <c r="H105" i="50"/>
  <c r="H104" i="50" s="1"/>
  <c r="H103" i="50" s="1"/>
  <c r="H102" i="50" s="1"/>
  <c r="H101" i="50" s="1"/>
  <c r="H77" i="50"/>
  <c r="H76" i="50" s="1"/>
  <c r="H75" i="50" s="1"/>
  <c r="I77" i="50"/>
  <c r="I76" i="50" s="1"/>
  <c r="I75" i="50" s="1"/>
  <c r="H52" i="50"/>
  <c r="H51" i="50" s="1"/>
  <c r="H50" i="50" s="1"/>
  <c r="I14" i="50"/>
  <c r="I13" i="50" s="1"/>
  <c r="I12" i="50" s="1"/>
  <c r="I11" i="50" s="1"/>
  <c r="I10" i="50" s="1"/>
  <c r="I9" i="50" s="1"/>
  <c r="F10" i="32" s="1"/>
  <c r="I27" i="50"/>
  <c r="F12" i="32" s="1"/>
  <c r="H27" i="50"/>
  <c r="G25" i="50"/>
  <c r="H120" i="29" l="1"/>
  <c r="I259" i="50"/>
  <c r="I258" i="50" s="1"/>
  <c r="I257" i="50" s="1"/>
  <c r="I256" i="50" s="1"/>
  <c r="I255" i="50" s="1"/>
  <c r="F35" i="32" s="1"/>
  <c r="F34" i="32" s="1"/>
  <c r="I230" i="50"/>
  <c r="I229" i="50" s="1"/>
  <c r="I189" i="50"/>
  <c r="I188" i="50" s="1"/>
  <c r="I187" i="50" s="1"/>
  <c r="I186" i="50" s="1"/>
  <c r="F28" i="32" s="1"/>
  <c r="F26" i="32" s="1"/>
  <c r="H214" i="29"/>
  <c r="H213" i="29" s="1"/>
  <c r="H212" i="29" s="1"/>
  <c r="H211" i="29" s="1"/>
  <c r="H210" i="29" s="1"/>
  <c r="H209" i="29" s="1"/>
  <c r="H157" i="29"/>
  <c r="H156" i="29" s="1"/>
  <c r="F20" i="32"/>
  <c r="H193" i="29"/>
  <c r="H192" i="29" s="1"/>
  <c r="H191" i="29" s="1"/>
  <c r="I148" i="50"/>
  <c r="H155" i="29"/>
  <c r="H154" i="29" s="1"/>
  <c r="H146" i="29" s="1"/>
  <c r="I254" i="50"/>
  <c r="I101" i="50"/>
  <c r="F16" i="32"/>
  <c r="F15" i="32" s="1"/>
  <c r="F23" i="32"/>
  <c r="F21" i="32" s="1"/>
  <c r="H88" i="50"/>
  <c r="H44" i="50" s="1"/>
  <c r="I88" i="50"/>
  <c r="I44" i="50" s="1"/>
  <c r="H70" i="29"/>
  <c r="E33" i="31"/>
  <c r="E31" i="31" s="1"/>
  <c r="E32" i="31"/>
  <c r="E27" i="31" s="1"/>
  <c r="E26" i="31" s="1"/>
  <c r="G90" i="29"/>
  <c r="G70" i="29"/>
  <c r="H125" i="50"/>
  <c r="H124" i="50" s="1"/>
  <c r="H123" i="50" s="1"/>
  <c r="H122" i="50" s="1"/>
  <c r="H113" i="50" s="1"/>
  <c r="E30" i="31"/>
  <c r="E29" i="31" s="1"/>
  <c r="E28" i="31" s="1"/>
  <c r="D12" i="19"/>
  <c r="I177" i="50" l="1"/>
  <c r="H8" i="50"/>
  <c r="H271" i="50" s="1"/>
  <c r="I8" i="50"/>
  <c r="F14" i="32"/>
  <c r="F9" i="32" s="1"/>
  <c r="E25" i="31"/>
  <c r="E172" i="31" s="1"/>
  <c r="G81" i="50"/>
  <c r="F57" i="29" l="1"/>
  <c r="D62" i="31"/>
  <c r="G83" i="50"/>
  <c r="G69" i="50"/>
  <c r="G68" i="50" s="1"/>
  <c r="D61" i="31" l="1"/>
  <c r="F62" i="31"/>
  <c r="F186" i="29"/>
  <c r="F185" i="29" s="1"/>
  <c r="D60" i="31" l="1"/>
  <c r="F60" i="31" s="1"/>
  <c r="F61" i="31"/>
  <c r="G239" i="50"/>
  <c r="G54" i="50" l="1"/>
  <c r="D48" i="31" s="1"/>
  <c r="F48" i="31" s="1"/>
  <c r="G64" i="50"/>
  <c r="D53" i="31" s="1"/>
  <c r="G73" i="50"/>
  <c r="D68" i="31" s="1"/>
  <c r="F68" i="31" s="1"/>
  <c r="D107" i="31"/>
  <c r="F107" i="31" s="1"/>
  <c r="G87" i="50"/>
  <c r="G86" i="50" s="1"/>
  <c r="G85" i="50" s="1"/>
  <c r="G93" i="50"/>
  <c r="D138" i="31" s="1"/>
  <c r="F138" i="31" s="1"/>
  <c r="G99" i="50"/>
  <c r="D143" i="31" s="1"/>
  <c r="F143" i="31" s="1"/>
  <c r="G170" i="50"/>
  <c r="G60" i="50"/>
  <c r="G59" i="50" s="1"/>
  <c r="D50" i="31" s="1"/>
  <c r="F50" i="31" s="1"/>
  <c r="G253" i="50"/>
  <c r="I253" i="50" s="1"/>
  <c r="G269" i="50"/>
  <c r="I252" i="50" l="1"/>
  <c r="I251" i="50" s="1"/>
  <c r="I250" i="50" s="1"/>
  <c r="I249" i="50" s="1"/>
  <c r="I248" i="50" s="1"/>
  <c r="I228" i="50" s="1"/>
  <c r="I227" i="50" s="1"/>
  <c r="H208" i="29"/>
  <c r="H207" i="29" s="1"/>
  <c r="H206" i="29" s="1"/>
  <c r="H205" i="29" s="1"/>
  <c r="H204" i="29" s="1"/>
  <c r="H190" i="29" s="1"/>
  <c r="H189" i="29" s="1"/>
  <c r="H188" i="29" s="1"/>
  <c r="D51" i="31"/>
  <c r="F51" i="31" s="1"/>
  <c r="F53" i="31"/>
  <c r="F220" i="29"/>
  <c r="D82" i="31"/>
  <c r="F82" i="31" s="1"/>
  <c r="G58" i="50"/>
  <c r="F50" i="29"/>
  <c r="G50" i="29" s="1"/>
  <c r="G49" i="29" s="1"/>
  <c r="G45" i="29" s="1"/>
  <c r="G44" i="29" s="1"/>
  <c r="G98" i="50"/>
  <c r="G97" i="50" s="1"/>
  <c r="G96" i="50" s="1"/>
  <c r="G95" i="50" s="1"/>
  <c r="F80" i="29"/>
  <c r="G82" i="50"/>
  <c r="F65" i="29"/>
  <c r="G92" i="50"/>
  <c r="G91" i="50" s="1"/>
  <c r="G90" i="50" s="1"/>
  <c r="G89" i="50" s="1"/>
  <c r="F75" i="29"/>
  <c r="G72" i="50"/>
  <c r="F56" i="29"/>
  <c r="H56" i="29" s="1"/>
  <c r="H55" i="29" s="1"/>
  <c r="H54" i="29" s="1"/>
  <c r="G61" i="50"/>
  <c r="F53" i="29"/>
  <c r="G53" i="50"/>
  <c r="F48" i="29"/>
  <c r="H48" i="29" s="1"/>
  <c r="H47" i="29" s="1"/>
  <c r="G224" i="50"/>
  <c r="I221" i="50"/>
  <c r="I220" i="50" s="1"/>
  <c r="G213" i="50"/>
  <c r="G79" i="50"/>
  <c r="D105" i="31" s="1"/>
  <c r="F105" i="31" s="1"/>
  <c r="G196" i="50"/>
  <c r="G206" i="50"/>
  <c r="G205" i="50" s="1"/>
  <c r="D165" i="31" s="1"/>
  <c r="G184" i="50"/>
  <c r="D160" i="31" s="1"/>
  <c r="F160" i="31" s="1"/>
  <c r="G267" i="50"/>
  <c r="I226" i="50" l="1"/>
  <c r="F33" i="32"/>
  <c r="F32" i="32" s="1"/>
  <c r="I219" i="50"/>
  <c r="I218" i="50" s="1"/>
  <c r="I217" i="50" s="1"/>
  <c r="I216" i="50" s="1"/>
  <c r="I215" i="50" s="1"/>
  <c r="H184" i="29"/>
  <c r="H183" i="29" s="1"/>
  <c r="H182" i="29" s="1"/>
  <c r="H181" i="29" s="1"/>
  <c r="H180" i="29" s="1"/>
  <c r="H179" i="29" s="1"/>
  <c r="H178" i="29" s="1"/>
  <c r="G38" i="29"/>
  <c r="G8" i="29" s="1"/>
  <c r="G221" i="29" s="1"/>
  <c r="H53" i="29"/>
  <c r="H51" i="29" s="1"/>
  <c r="H46" i="29" s="1"/>
  <c r="H45" i="29" s="1"/>
  <c r="H44" i="29" s="1"/>
  <c r="F51" i="29"/>
  <c r="D164" i="31"/>
  <c r="F165" i="31"/>
  <c r="G88" i="50"/>
  <c r="G52" i="50"/>
  <c r="G51" i="50" s="1"/>
  <c r="G223" i="50"/>
  <c r="G222" i="50" s="1"/>
  <c r="D43" i="31"/>
  <c r="G204" i="50"/>
  <c r="G203" i="50" s="1"/>
  <c r="G202" i="50" s="1"/>
  <c r="G201" i="50" s="1"/>
  <c r="F171" i="29"/>
  <c r="F170" i="29" s="1"/>
  <c r="F169" i="29" s="1"/>
  <c r="F168" i="29" s="1"/>
  <c r="F167" i="29" s="1"/>
  <c r="G78" i="50"/>
  <c r="G77" i="50" s="1"/>
  <c r="G76" i="50" s="1"/>
  <c r="G75" i="50" s="1"/>
  <c r="F63" i="29"/>
  <c r="H63" i="29" s="1"/>
  <c r="H62" i="29" s="1"/>
  <c r="H61" i="29" s="1"/>
  <c r="H60" i="29" s="1"/>
  <c r="H59" i="29" s="1"/>
  <c r="G183" i="50"/>
  <c r="G182" i="50" s="1"/>
  <c r="G181" i="50" s="1"/>
  <c r="G180" i="50" s="1"/>
  <c r="G179" i="50" s="1"/>
  <c r="G178" i="50" s="1"/>
  <c r="F153" i="29"/>
  <c r="G14" i="50"/>
  <c r="D56" i="31" s="1"/>
  <c r="F56" i="31" s="1"/>
  <c r="I214" i="50" l="1"/>
  <c r="F31" i="32"/>
  <c r="F30" i="32" s="1"/>
  <c r="H38" i="29"/>
  <c r="D42" i="31"/>
  <c r="F43" i="31"/>
  <c r="D163" i="31"/>
  <c r="F164" i="31"/>
  <c r="G71" i="50"/>
  <c r="G50" i="50" s="1"/>
  <c r="G44" i="50" s="1"/>
  <c r="F69" i="29"/>
  <c r="F68" i="29" s="1"/>
  <c r="F67" i="29" s="1"/>
  <c r="F66" i="29" s="1"/>
  <c r="D111" i="31"/>
  <c r="D110" i="31" s="1"/>
  <c r="D109" i="31" s="1"/>
  <c r="D108" i="31" s="1"/>
  <c r="D162" i="31" l="1"/>
  <c r="F163" i="31"/>
  <c r="D41" i="31"/>
  <c r="F42" i="31"/>
  <c r="G233" i="50"/>
  <c r="G212" i="50"/>
  <c r="D120" i="31" s="1"/>
  <c r="F120" i="31" s="1"/>
  <c r="G112" i="50"/>
  <c r="G107" i="50"/>
  <c r="G162" i="50"/>
  <c r="G161" i="50" s="1"/>
  <c r="G160" i="50" s="1"/>
  <c r="G159" i="50" s="1"/>
  <c r="G158" i="50" s="1"/>
  <c r="G157" i="50" s="1"/>
  <c r="G156" i="50" s="1"/>
  <c r="D37" i="31" l="1"/>
  <c r="F41" i="31"/>
  <c r="D161" i="31"/>
  <c r="F161" i="31" s="1"/>
  <c r="F162" i="31"/>
  <c r="D24" i="31"/>
  <c r="F24" i="31" s="1"/>
  <c r="G175" i="50"/>
  <c r="G174" i="50" s="1"/>
  <c r="G173" i="50" s="1"/>
  <c r="D65" i="31"/>
  <c r="F65" i="31" s="1"/>
  <c r="F195" i="29"/>
  <c r="D87" i="31"/>
  <c r="F87" i="31" s="1"/>
  <c r="F87" i="29"/>
  <c r="D18" i="31"/>
  <c r="F18" i="31" s="1"/>
  <c r="G211" i="50"/>
  <c r="G210" i="50" s="1"/>
  <c r="G209" i="50" s="1"/>
  <c r="G208" i="50" s="1"/>
  <c r="G207" i="50" s="1"/>
  <c r="F177" i="29"/>
  <c r="G120" i="50"/>
  <c r="D133" i="31" s="1"/>
  <c r="F133" i="31" s="1"/>
  <c r="D36" i="31" l="1"/>
  <c r="F36" i="31" s="1"/>
  <c r="F37" i="31"/>
  <c r="G119" i="50"/>
  <c r="G118" i="50" s="1"/>
  <c r="G117" i="50" s="1"/>
  <c r="G116" i="50" s="1"/>
  <c r="G115" i="50" s="1"/>
  <c r="G114" i="50" s="1"/>
  <c r="F97" i="29"/>
  <c r="D12" i="31"/>
  <c r="F12" i="31" s="1"/>
  <c r="F133" i="29" l="1"/>
  <c r="D171" i="31"/>
  <c r="F171" i="31" s="1"/>
  <c r="F170" i="31" s="1"/>
  <c r="F169" i="31" s="1"/>
  <c r="F168" i="31" s="1"/>
  <c r="F167" i="31" s="1"/>
  <c r="F166" i="31" s="1"/>
  <c r="C21" i="34" l="1"/>
  <c r="G36" i="50" l="1"/>
  <c r="G35" i="50" s="1"/>
  <c r="G34" i="50" s="1"/>
  <c r="G33" i="50" s="1"/>
  <c r="G23" i="50"/>
  <c r="G31" i="50"/>
  <c r="G30" i="50" s="1"/>
  <c r="G29" i="50" s="1"/>
  <c r="G28" i="50" s="1"/>
  <c r="G42" i="50"/>
  <c r="G41" i="50" s="1"/>
  <c r="G40" i="50" s="1"/>
  <c r="G39" i="50" s="1"/>
  <c r="G38" i="50" s="1"/>
  <c r="G111" i="50"/>
  <c r="D20" i="31" s="1"/>
  <c r="F20" i="31" s="1"/>
  <c r="G106" i="50"/>
  <c r="G134" i="50"/>
  <c r="I134" i="50" s="1"/>
  <c r="G128" i="50"/>
  <c r="D35" i="31" s="1"/>
  <c r="F35" i="31" s="1"/>
  <c r="G172" i="50"/>
  <c r="G171" i="50" s="1"/>
  <c r="G169" i="50"/>
  <c r="D72" i="31" s="1"/>
  <c r="F72" i="31" s="1"/>
  <c r="G252" i="50"/>
  <c r="D100" i="31" s="1"/>
  <c r="F100" i="31" s="1"/>
  <c r="G268" i="50"/>
  <c r="G266" i="50"/>
  <c r="D80" i="31" s="1"/>
  <c r="F80" i="31" s="1"/>
  <c r="G232" i="50"/>
  <c r="G238" i="50"/>
  <c r="D89" i="31" s="1"/>
  <c r="F89" i="31" s="1"/>
  <c r="F20" i="29" l="1"/>
  <c r="D59" i="31"/>
  <c r="F59" i="31" s="1"/>
  <c r="G127" i="50"/>
  <c r="G126" i="50" s="1"/>
  <c r="F104" i="29"/>
  <c r="G237" i="50"/>
  <c r="G231" i="50" s="1"/>
  <c r="F197" i="29"/>
  <c r="G251" i="50"/>
  <c r="G250" i="50" s="1"/>
  <c r="G249" i="50" s="1"/>
  <c r="G248" i="50" s="1"/>
  <c r="F208" i="29"/>
  <c r="G133" i="50"/>
  <c r="F109" i="29"/>
  <c r="G168" i="50"/>
  <c r="G167" i="50" s="1"/>
  <c r="G166" i="50" s="1"/>
  <c r="G165" i="50" s="1"/>
  <c r="G164" i="50" s="1"/>
  <c r="G148" i="50" s="1"/>
  <c r="F139" i="29"/>
  <c r="G265" i="50"/>
  <c r="F218" i="29"/>
  <c r="G110" i="50"/>
  <c r="G105" i="50" s="1"/>
  <c r="G104" i="50" s="1"/>
  <c r="G103" i="50" s="1"/>
  <c r="G102" i="50" s="1"/>
  <c r="G101" i="50" s="1"/>
  <c r="F89" i="29"/>
  <c r="G27" i="50"/>
  <c r="G22" i="50"/>
  <c r="G21" i="50" s="1"/>
  <c r="G20" i="50" s="1"/>
  <c r="G19" i="50" s="1"/>
  <c r="G18" i="50" s="1"/>
  <c r="G13" i="50"/>
  <c r="G12" i="50" s="1"/>
  <c r="G11" i="50" s="1"/>
  <c r="G10" i="50" s="1"/>
  <c r="G9" i="50" s="1"/>
  <c r="F14" i="29"/>
  <c r="H14" i="29" s="1"/>
  <c r="H13" i="29" s="1"/>
  <c r="H12" i="29" s="1"/>
  <c r="H11" i="29" s="1"/>
  <c r="H10" i="29" s="1"/>
  <c r="H9" i="29" s="1"/>
  <c r="H8" i="29" s="1"/>
  <c r="H221" i="29" s="1"/>
  <c r="G220" i="50"/>
  <c r="A30" i="32"/>
  <c r="G246" i="50"/>
  <c r="G245" i="50" s="1"/>
  <c r="G244" i="50" s="1"/>
  <c r="G242" i="50"/>
  <c r="G241" i="50" s="1"/>
  <c r="G240" i="50" s="1"/>
  <c r="D95" i="31"/>
  <c r="F95" i="31" s="1"/>
  <c r="D92" i="31"/>
  <c r="F92" i="31" s="1"/>
  <c r="G192" i="50"/>
  <c r="G191" i="50" s="1"/>
  <c r="G190" i="50" s="1"/>
  <c r="G195" i="50"/>
  <c r="D152" i="31" s="1"/>
  <c r="F152" i="31" s="1"/>
  <c r="G199" i="50"/>
  <c r="G198" i="50" s="1"/>
  <c r="G197" i="50" s="1"/>
  <c r="D155" i="31"/>
  <c r="F155" i="31" s="1"/>
  <c r="D149" i="31"/>
  <c r="F149" i="31" s="1"/>
  <c r="F148" i="31" s="1"/>
  <c r="F147" i="31" s="1"/>
  <c r="G142" i="50"/>
  <c r="G141" i="50" s="1"/>
  <c r="G140" i="50" s="1"/>
  <c r="G146" i="50"/>
  <c r="G145" i="50" s="1"/>
  <c r="G144" i="50" s="1"/>
  <c r="D129" i="31"/>
  <c r="F129" i="31" s="1"/>
  <c r="G132" i="50" l="1"/>
  <c r="I133" i="50"/>
  <c r="G139" i="50"/>
  <c r="G125" i="50"/>
  <c r="G124" i="50" s="1"/>
  <c r="D30" i="31"/>
  <c r="G219" i="50"/>
  <c r="G218" i="50" s="1"/>
  <c r="F184" i="29"/>
  <c r="F183" i="29" s="1"/>
  <c r="F182" i="29" s="1"/>
  <c r="G194" i="50"/>
  <c r="G189" i="50" s="1"/>
  <c r="G188" i="50" s="1"/>
  <c r="G187" i="50" s="1"/>
  <c r="G186" i="50" s="1"/>
  <c r="G177" i="50" s="1"/>
  <c r="F163" i="29"/>
  <c r="F162" i="29" s="1"/>
  <c r="F161" i="29" s="1"/>
  <c r="G8" i="50"/>
  <c r="G138" i="50"/>
  <c r="G137" i="50" s="1"/>
  <c r="G136" i="50" s="1"/>
  <c r="G230" i="50"/>
  <c r="G229" i="50" s="1"/>
  <c r="C31" i="32"/>
  <c r="A31" i="32"/>
  <c r="B30" i="32"/>
  <c r="D11" i="31"/>
  <c r="D23" i="31"/>
  <c r="D19" i="31"/>
  <c r="F19" i="31" s="1"/>
  <c r="D17" i="31"/>
  <c r="F17" i="31" s="1"/>
  <c r="D14" i="31"/>
  <c r="D13" i="31" s="1"/>
  <c r="D151" i="31"/>
  <c r="D170" i="31"/>
  <c r="D169" i="31" s="1"/>
  <c r="D159" i="31"/>
  <c r="D154" i="31"/>
  <c r="D148" i="31"/>
  <c r="D147" i="31" s="1"/>
  <c r="D142" i="31"/>
  <c r="D137" i="31"/>
  <c r="D132" i="31"/>
  <c r="D128" i="31"/>
  <c r="D125" i="31"/>
  <c r="D124" i="31" s="1"/>
  <c r="D119" i="31"/>
  <c r="D106" i="31"/>
  <c r="F106" i="31" s="1"/>
  <c r="D104" i="31"/>
  <c r="F104" i="31" s="1"/>
  <c r="D99" i="31"/>
  <c r="D94" i="31"/>
  <c r="D91" i="31"/>
  <c r="D88" i="31"/>
  <c r="F88" i="31" s="1"/>
  <c r="D86" i="31"/>
  <c r="F86" i="31" s="1"/>
  <c r="D81" i="31"/>
  <c r="F81" i="31" s="1"/>
  <c r="D79" i="31"/>
  <c r="F79" i="31" s="1"/>
  <c r="D71" i="31"/>
  <c r="D67" i="31"/>
  <c r="D64" i="31"/>
  <c r="D58" i="31"/>
  <c r="D55" i="31"/>
  <c r="D49" i="31"/>
  <c r="F49" i="31" s="1"/>
  <c r="D47" i="31"/>
  <c r="F47" i="31" s="1"/>
  <c r="D39" i="31"/>
  <c r="D38" i="31"/>
  <c r="D34" i="31"/>
  <c r="F34" i="31" s="1"/>
  <c r="F88" i="29"/>
  <c r="F219" i="29"/>
  <c r="F217" i="29"/>
  <c r="F207" i="29"/>
  <c r="F206" i="29" s="1"/>
  <c r="F205" i="29" s="1"/>
  <c r="F204" i="29" s="1"/>
  <c r="F202" i="29"/>
  <c r="F201" i="29" s="1"/>
  <c r="F199" i="29"/>
  <c r="F198" i="29" s="1"/>
  <c r="F196" i="29"/>
  <c r="F194" i="29"/>
  <c r="F176" i="29"/>
  <c r="F175" i="29" s="1"/>
  <c r="F174" i="29" s="1"/>
  <c r="F173" i="29" s="1"/>
  <c r="F172" i="29" s="1"/>
  <c r="D29" i="32" s="1"/>
  <c r="E29" i="32" s="1"/>
  <c r="F165" i="29"/>
  <c r="F164" i="29" s="1"/>
  <c r="F159" i="29"/>
  <c r="F158" i="29" s="1"/>
  <c r="F152" i="29"/>
  <c r="F151" i="29" s="1"/>
  <c r="F150" i="29" s="1"/>
  <c r="F144" i="29"/>
  <c r="F143" i="29" s="1"/>
  <c r="F142" i="29" s="1"/>
  <c r="F138" i="29"/>
  <c r="F137" i="29" s="1"/>
  <c r="F136" i="29" s="1"/>
  <c r="F135" i="29" s="1"/>
  <c r="F134" i="29" s="1"/>
  <c r="D24" i="32" s="1"/>
  <c r="E24" i="32" s="1"/>
  <c r="F132" i="29"/>
  <c r="F131" i="29" s="1"/>
  <c r="F130" i="29" s="1"/>
  <c r="F129" i="29" s="1"/>
  <c r="F128" i="29" s="1"/>
  <c r="F127" i="29" s="1"/>
  <c r="F118" i="29"/>
  <c r="F117" i="29" s="1"/>
  <c r="F115" i="29"/>
  <c r="F114" i="29" s="1"/>
  <c r="F108" i="29"/>
  <c r="F107" i="29" s="1"/>
  <c r="F106" i="29" s="1"/>
  <c r="F105" i="29" s="1"/>
  <c r="F103" i="29"/>
  <c r="F102" i="29" s="1"/>
  <c r="F101" i="29" s="1"/>
  <c r="F100" i="29" s="1"/>
  <c r="F96" i="29"/>
  <c r="F95" i="29" s="1"/>
  <c r="F86" i="29"/>
  <c r="F79" i="29"/>
  <c r="F78" i="29" s="1"/>
  <c r="F77" i="29" s="1"/>
  <c r="F76" i="29" s="1"/>
  <c r="F74" i="29"/>
  <c r="F73" i="29" s="1"/>
  <c r="F72" i="29" s="1"/>
  <c r="F71" i="29" s="1"/>
  <c r="F64" i="29"/>
  <c r="F62" i="29"/>
  <c r="F55" i="29"/>
  <c r="F54" i="29" s="1"/>
  <c r="F49" i="29"/>
  <c r="F47" i="29"/>
  <c r="F36" i="29"/>
  <c r="F35" i="29" s="1"/>
  <c r="F34" i="29" s="1"/>
  <c r="F33" i="29" s="1"/>
  <c r="F32" i="29" s="1"/>
  <c r="D13" i="32" s="1"/>
  <c r="E13" i="32" s="1"/>
  <c r="F25" i="29"/>
  <c r="F24" i="29" s="1"/>
  <c r="F23" i="29" s="1"/>
  <c r="F22" i="29" s="1"/>
  <c r="F30" i="29"/>
  <c r="F29" i="29" s="1"/>
  <c r="F28" i="29" s="1"/>
  <c r="F27" i="29" s="1"/>
  <c r="F19" i="29"/>
  <c r="F18" i="29" s="1"/>
  <c r="F17" i="29" s="1"/>
  <c r="F16" i="29" s="1"/>
  <c r="F15" i="29" s="1"/>
  <c r="D11" i="32" s="1"/>
  <c r="E11" i="32" s="1"/>
  <c r="F13" i="29"/>
  <c r="F12" i="29" s="1"/>
  <c r="F11" i="29" s="1"/>
  <c r="F10" i="29" s="1"/>
  <c r="F9" i="29" s="1"/>
  <c r="D10" i="32" s="1"/>
  <c r="E10" i="32" s="1"/>
  <c r="G131" i="50" l="1"/>
  <c r="I132" i="50"/>
  <c r="D23" i="32"/>
  <c r="E23" i="32" s="1"/>
  <c r="F120" i="29"/>
  <c r="D153" i="31"/>
  <c r="F153" i="31" s="1"/>
  <c r="F154" i="31"/>
  <c r="D93" i="31"/>
  <c r="F93" i="31" s="1"/>
  <c r="F94" i="31"/>
  <c r="D10" i="31"/>
  <c r="F10" i="31" s="1"/>
  <c r="F11" i="31"/>
  <c r="D90" i="31"/>
  <c r="F90" i="31" s="1"/>
  <c r="F91" i="31"/>
  <c r="D127" i="31"/>
  <c r="F127" i="31" s="1"/>
  <c r="F128" i="31"/>
  <c r="D57" i="31"/>
  <c r="F57" i="31" s="1"/>
  <c r="F58" i="31"/>
  <c r="D118" i="31"/>
  <c r="F119" i="31"/>
  <c r="D158" i="31"/>
  <c r="F159" i="31"/>
  <c r="D66" i="31"/>
  <c r="F66" i="31" s="1"/>
  <c r="F67" i="31"/>
  <c r="D98" i="31"/>
  <c r="F99" i="31"/>
  <c r="D141" i="31"/>
  <c r="F142" i="31"/>
  <c r="D131" i="31"/>
  <c r="F131" i="31" s="1"/>
  <c r="F132" i="31"/>
  <c r="D136" i="31"/>
  <c r="F136" i="31" s="1"/>
  <c r="F137" i="31"/>
  <c r="D29" i="31"/>
  <c r="F30" i="31"/>
  <c r="D54" i="31"/>
  <c r="F54" i="31" s="1"/>
  <c r="F55" i="31"/>
  <c r="D70" i="31"/>
  <c r="F71" i="31"/>
  <c r="D150" i="31"/>
  <c r="F150" i="31" s="1"/>
  <c r="F146" i="31" s="1"/>
  <c r="F145" i="31" s="1"/>
  <c r="F151" i="31"/>
  <c r="F181" i="29"/>
  <c r="F180" i="29" s="1"/>
  <c r="F179" i="29" s="1"/>
  <c r="F178" i="29" s="1"/>
  <c r="D63" i="31"/>
  <c r="F63" i="31" s="1"/>
  <c r="F64" i="31"/>
  <c r="D22" i="31"/>
  <c r="F23" i="31"/>
  <c r="G228" i="50"/>
  <c r="G227" i="50" s="1"/>
  <c r="G226" i="50" s="1"/>
  <c r="F157" i="29"/>
  <c r="F156" i="29" s="1"/>
  <c r="F155" i="29" s="1"/>
  <c r="F154" i="29" s="1"/>
  <c r="D28" i="32" s="1"/>
  <c r="E28" i="32" s="1"/>
  <c r="F61" i="29"/>
  <c r="F60" i="29" s="1"/>
  <c r="F59" i="29" s="1"/>
  <c r="D32" i="31"/>
  <c r="D33" i="31"/>
  <c r="D16" i="31"/>
  <c r="F85" i="29"/>
  <c r="F84" i="29" s="1"/>
  <c r="F83" i="29" s="1"/>
  <c r="F82" i="29" s="1"/>
  <c r="F99" i="29"/>
  <c r="F98" i="29" s="1"/>
  <c r="D19" i="32" s="1"/>
  <c r="G217" i="50"/>
  <c r="G216" i="50" s="1"/>
  <c r="G215" i="50" s="1"/>
  <c r="G214" i="50" s="1"/>
  <c r="C16" i="34"/>
  <c r="C9" i="34" s="1"/>
  <c r="D103" i="31"/>
  <c r="D46" i="31"/>
  <c r="F46" i="31" s="1"/>
  <c r="D85" i="31"/>
  <c r="D168" i="31"/>
  <c r="D167" i="31" s="1"/>
  <c r="D166" i="31" s="1"/>
  <c r="F193" i="29"/>
  <c r="F192" i="29" s="1"/>
  <c r="F191" i="29" s="1"/>
  <c r="F190" i="29" s="1"/>
  <c r="F189" i="29" s="1"/>
  <c r="D33" i="32" s="1"/>
  <c r="F149" i="29"/>
  <c r="F148" i="29" s="1"/>
  <c r="F147" i="29" s="1"/>
  <c r="D27" i="32" s="1"/>
  <c r="E27" i="32" s="1"/>
  <c r="F141" i="29"/>
  <c r="F140" i="29" s="1"/>
  <c r="F94" i="29"/>
  <c r="F93" i="29" s="1"/>
  <c r="F92" i="29" s="1"/>
  <c r="F91" i="29" s="1"/>
  <c r="D18" i="32" s="1"/>
  <c r="E18" i="32" s="1"/>
  <c r="F46" i="29"/>
  <c r="F45" i="29" s="1"/>
  <c r="F21" i="29"/>
  <c r="D12" i="32" s="1"/>
  <c r="E12" i="32" s="1"/>
  <c r="F70" i="29"/>
  <c r="F113" i="29"/>
  <c r="F112" i="29" s="1"/>
  <c r="F111" i="29" s="1"/>
  <c r="F110" i="29" s="1"/>
  <c r="D20" i="32" s="1"/>
  <c r="E20" i="32" s="1"/>
  <c r="G130" i="50" l="1"/>
  <c r="I131" i="50"/>
  <c r="D32" i="32"/>
  <c r="E32" i="32" s="1"/>
  <c r="E33" i="32"/>
  <c r="D123" i="31"/>
  <c r="F123" i="31" s="1"/>
  <c r="D130" i="31"/>
  <c r="F130" i="31" s="1"/>
  <c r="D31" i="31"/>
  <c r="F31" i="31" s="1"/>
  <c r="F33" i="31"/>
  <c r="D102" i="31"/>
  <c r="F103" i="31"/>
  <c r="D27" i="31"/>
  <c r="F32" i="31"/>
  <c r="D139" i="31"/>
  <c r="F139" i="31" s="1"/>
  <c r="D84" i="31"/>
  <c r="F85" i="31"/>
  <c r="D146" i="31"/>
  <c r="D145" i="31" s="1"/>
  <c r="D140" i="31"/>
  <c r="F140" i="31" s="1"/>
  <c r="F141" i="31"/>
  <c r="D117" i="31"/>
  <c r="F118" i="31"/>
  <c r="D135" i="31"/>
  <c r="D9" i="31"/>
  <c r="F9" i="31" s="1"/>
  <c r="F16" i="31"/>
  <c r="D69" i="31"/>
  <c r="F69" i="31" s="1"/>
  <c r="F70" i="31"/>
  <c r="D28" i="31"/>
  <c r="F28" i="31" s="1"/>
  <c r="F29" i="31"/>
  <c r="D97" i="31"/>
  <c r="F98" i="31"/>
  <c r="D157" i="31"/>
  <c r="F158" i="31"/>
  <c r="D21" i="31"/>
  <c r="F21" i="31" s="1"/>
  <c r="F22" i="31"/>
  <c r="D31" i="32"/>
  <c r="D45" i="31"/>
  <c r="D17" i="32"/>
  <c r="D26" i="32"/>
  <c r="E26" i="32" s="1"/>
  <c r="D25" i="32"/>
  <c r="F81" i="29"/>
  <c r="D16" i="32"/>
  <c r="F188" i="29"/>
  <c r="F44" i="29"/>
  <c r="F38" i="29" s="1"/>
  <c r="F146" i="29"/>
  <c r="F90" i="29"/>
  <c r="I130" i="50" l="1"/>
  <c r="I123" i="50" s="1"/>
  <c r="I122" i="50" s="1"/>
  <c r="G123" i="50"/>
  <c r="G122" i="50" s="1"/>
  <c r="G113" i="50" s="1"/>
  <c r="D21" i="32"/>
  <c r="E21" i="32" s="1"/>
  <c r="E25" i="32"/>
  <c r="D30" i="32"/>
  <c r="E30" i="32" s="1"/>
  <c r="E31" i="32"/>
  <c r="D15" i="32"/>
  <c r="E15" i="32" s="1"/>
  <c r="E16" i="32"/>
  <c r="D122" i="31"/>
  <c r="F122" i="31" s="1"/>
  <c r="D25" i="31"/>
  <c r="F25" i="31" s="1"/>
  <c r="D101" i="31"/>
  <c r="F101" i="31" s="1"/>
  <c r="F102" i="31"/>
  <c r="D112" i="31"/>
  <c r="F112" i="31" s="1"/>
  <c r="F117" i="31"/>
  <c r="D134" i="31"/>
  <c r="F134" i="31" s="1"/>
  <c r="F135" i="31"/>
  <c r="D96" i="31"/>
  <c r="F96" i="31" s="1"/>
  <c r="F97" i="31"/>
  <c r="F157" i="31"/>
  <c r="D156" i="31"/>
  <c r="F156" i="31" s="1"/>
  <c r="F144" i="31" s="1"/>
  <c r="D83" i="31"/>
  <c r="F83" i="31" s="1"/>
  <c r="F84" i="31"/>
  <c r="D26" i="31"/>
  <c r="F26" i="31" s="1"/>
  <c r="F27" i="31"/>
  <c r="D44" i="31"/>
  <c r="F44" i="31" s="1"/>
  <c r="F45" i="31"/>
  <c r="D8" i="31"/>
  <c r="F8" i="31" s="1"/>
  <c r="F8" i="29"/>
  <c r="D14" i="32"/>
  <c r="F19" i="32" l="1"/>
  <c r="I113" i="50"/>
  <c r="I271" i="50" s="1"/>
  <c r="D9" i="32"/>
  <c r="E14" i="32"/>
  <c r="E9" i="32" s="1"/>
  <c r="D121" i="31"/>
  <c r="F121" i="31" s="1"/>
  <c r="D144" i="31"/>
  <c r="F17" i="32" l="1"/>
  <c r="E19" i="32"/>
  <c r="C20" i="34"/>
  <c r="C19" i="34"/>
  <c r="F36" i="32" l="1"/>
  <c r="E17" i="32"/>
  <c r="G261" i="50"/>
  <c r="D78" i="31" l="1"/>
  <c r="F216" i="29"/>
  <c r="F215" i="29" s="1"/>
  <c r="F214" i="29" s="1"/>
  <c r="F213" i="29" s="1"/>
  <c r="F212" i="29" s="1"/>
  <c r="F211" i="29" s="1"/>
  <c r="F210" i="29" s="1"/>
  <c r="G260" i="50"/>
  <c r="G259" i="50" s="1"/>
  <c r="G258" i="50" s="1"/>
  <c r="G257" i="50" s="1"/>
  <c r="G256" i="50" s="1"/>
  <c r="G255" i="50" s="1"/>
  <c r="G254" i="50" s="1"/>
  <c r="G271" i="50" s="1"/>
  <c r="D77" i="31" l="1"/>
  <c r="F78" i="31"/>
  <c r="D38" i="32"/>
  <c r="F223" i="29"/>
  <c r="D35" i="32"/>
  <c r="F209" i="29"/>
  <c r="F221" i="29" s="1"/>
  <c r="D34" i="32" l="1"/>
  <c r="E35" i="32"/>
  <c r="D76" i="31"/>
  <c r="F77" i="31"/>
  <c r="D10" i="19"/>
  <c r="D13" i="19" s="1"/>
  <c r="D174" i="31"/>
  <c r="C53" i="46"/>
  <c r="F226" i="29"/>
  <c r="D36" i="32" l="1"/>
  <c r="D40" i="32" s="1"/>
  <c r="E34" i="32"/>
  <c r="E36" i="32" s="1"/>
  <c r="F76" i="31"/>
  <c r="D75" i="31"/>
  <c r="F75" i="31" s="1"/>
  <c r="D74" i="31"/>
  <c r="G274" i="50"/>
  <c r="G275" i="50" s="1"/>
  <c r="D73" i="31" l="1"/>
  <c r="F74" i="31"/>
  <c r="D172" i="31" l="1"/>
  <c r="F73" i="31"/>
  <c r="F172" i="31" s="1"/>
</calcChain>
</file>

<file path=xl/sharedStrings.xml><?xml version="1.0" encoding="utf-8"?>
<sst xmlns="http://schemas.openxmlformats.org/spreadsheetml/2006/main" count="1674" uniqueCount="396">
  <si>
    <t>Код бюджетной квалификации</t>
  </si>
  <si>
    <t>Доходы (Вид налога)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</si>
  <si>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</si>
  <si>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</si>
  <si>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</si>
  <si>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</si>
  <si>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</si>
  <si>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</si>
  <si>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</si>
  <si>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</si>
  <si>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</si>
  <si>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</si>
  <si>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</si>
  <si>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</si>
  <si>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</si>
  <si>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</si>
  <si>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</si>
  <si>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</si>
  <si>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</si>
  <si>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</si>
  <si>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</si>
  <si>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</si>
  <si>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</si>
  <si>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</si>
  <si>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</si>
  <si>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</si>
  <si>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</si>
  <si>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</si>
  <si>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</si>
  <si>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</si>
  <si>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</si>
  <si>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</si>
  <si>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</si>
  <si>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</si>
  <si>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</si>
  <si>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</si>
  <si>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</si>
  <si>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</si>
  <si>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</si>
  <si>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</si>
  <si>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администрация сельского поселения Светлый</t>
  </si>
  <si>
    <t>Код группы, подгруппы, статьи и вида источников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</si>
  <si>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</si>
  <si>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</si>
  <si>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</si>
  <si>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</si>
  <si>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</si>
  <si>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</si>
  <si>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</si>
  <si>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</si>
  <si>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</si>
  <si>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</si>
  <si>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</si>
  <si>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</si>
  <si>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</si>
  <si>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</si>
  <si>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</si>
  <si>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</si>
  <si>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</si>
  <si>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</si>
  <si>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</si>
  <si>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</si>
  <si>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</si>
  <si>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</si>
  <si>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</si>
  <si>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</si>
  <si>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</si>
  <si>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</si>
  <si>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</si>
  <si>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</si>
  <si>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</si>
  <si>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</si>
  <si>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</si>
  <si>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</si>
  <si>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</si>
  <si>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</si>
  <si>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</si>
  <si>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</si>
  <si>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</si>
  <si>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</si>
  <si>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</si>
  <si>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</si>
  <si>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</si>
  <si>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</si>
  <si>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</si>
  <si>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</si>
  <si>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01 05 02 01 01 0000 510</t>
  </si>
  <si>
    <t>01 05 02 01 01 0000 610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</si>
  <si>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</si>
  <si>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</si>
  <si>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</si>
  <si>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</si>
  <si>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</si>
  <si>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</si>
  <si>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</si>
  <si>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безвозмездные поступления в бюджеты сельских поселений</t>
  </si>
  <si>
    <t>650 111 09045 10 0000 120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</si>
  <si>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</si>
  <si>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</si>
  <si>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</si>
  <si>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</si>
  <si>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</si>
  <si>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</si>
  <si>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</si>
  <si>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</si>
  <si>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</si>
  <si>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</si>
  <si>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</si>
  <si>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</si>
  <si>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</si>
  <si>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</si>
  <si>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</si>
  <si>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</si>
  <si>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</si>
  <si>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</si>
  <si>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</si>
  <si>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</si>
  <si>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</si>
  <si>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</si>
  <si>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</si>
  <si>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</si>
  <si>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</si>
  <si>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</si>
  <si>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</si>
  <si>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Закупка товаров, работ и услуг для обеспечения государственных (муниципальных) нужд</t>
  </si>
  <si>
    <t>00 00 00 00 00 0000 000</t>
  </si>
  <si>
    <t>5000100000</t>
  </si>
  <si>
    <t>АКЦИЗЫ по подакцизным товарам (продукции), производимым на территории Российской Федерации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</si>
  <si>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</si>
  <si>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</si>
  <si>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</si>
  <si>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</si>
  <si>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</si>
  <si>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</si>
  <si>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</si>
  <si>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</si>
  <si>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</si>
  <si>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2.2</t>
  </si>
  <si>
    <t>2.5</t>
  </si>
  <si>
    <t>2.6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</si>
  <si>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</si>
  <si>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</si>
  <si>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</si>
  <si>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</si>
  <si>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</si>
  <si>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</si>
  <si>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</si>
  <si>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</si>
  <si>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</si>
  <si>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</si>
  <si>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</si>
  <si>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</si>
  <si>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</si>
  <si>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</si>
  <si>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</si>
  <si>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</si>
  <si>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</si>
  <si>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</si>
  <si>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</si>
  <si>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</si>
  <si>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</si>
  <si>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</si>
  <si>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</si>
  <si>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</si>
  <si>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</si>
  <si>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</si>
  <si>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</si>
  <si>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</si>
  <si>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</si>
  <si>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5000122030</t>
  </si>
  <si>
    <t>Условно утвержденные расходы</t>
  </si>
  <si>
    <t>500000000</t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</si>
  <si>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</si>
  <si>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</si>
  <si>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</si>
  <si>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</si>
  <si>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</si>
  <si>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</si>
  <si>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</si>
  <si>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</si>
  <si>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</si>
  <si>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</si>
  <si>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</si>
  <si>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</si>
  <si>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</si>
  <si>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650 207 05030 00 0000 000</t>
  </si>
  <si>
    <t>тыс.руб</t>
  </si>
  <si>
    <t>Формирование Резервного фонда</t>
  </si>
  <si>
    <t>5000000000</t>
  </si>
  <si>
    <t>7700000000</t>
  </si>
  <si>
    <t>770010000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</si>
  <si>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</si>
  <si>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</si>
  <si>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</si>
  <si>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</si>
  <si>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</si>
  <si>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</si>
  <si>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</si>
  <si>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</si>
  <si>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</si>
  <si>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</si>
  <si>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</si>
  <si>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</si>
  <si>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</si>
  <si>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</si>
  <si>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</si>
  <si>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</si>
  <si>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</si>
  <si>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</si>
  <si>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</si>
  <si>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</si>
  <si>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</si>
  <si>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</si>
  <si>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</si>
  <si>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</si>
  <si>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</si>
  <si>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</si>
  <si>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</si>
  <si>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</si>
  <si>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</si>
  <si>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</si>
  <si>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</si>
  <si>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</si>
  <si>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</si>
  <si>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</si>
  <si>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</si>
  <si>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80003999990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</si>
  <si>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</si>
  <si>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</si>
  <si>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</si>
  <si>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</si>
  <si>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</si>
  <si>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</si>
  <si>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</si>
  <si>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</si>
  <si>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</si>
  <si>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</si>
  <si>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</si>
  <si>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</si>
  <si>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</si>
  <si>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</si>
  <si>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</si>
  <si>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</si>
  <si>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</si>
  <si>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</si>
  <si>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</si>
  <si>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</si>
  <si>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</si>
  <si>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</si>
  <si>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</si>
  <si>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</si>
  <si>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</si>
  <si>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</si>
  <si>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</si>
  <si>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</si>
  <si>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</si>
  <si>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</si>
  <si>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</si>
  <si>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</si>
  <si>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>650 202 15001 10 0000 150</t>
  </si>
  <si>
    <t>650 202 35930 10 0000 150</t>
  </si>
  <si>
    <t>650 202 35118 10 0000 150</t>
  </si>
  <si>
    <t>650 202 49999 10 0000 150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</si>
  <si>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</si>
  <si>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</si>
  <si>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Доходы бюджета сельского поселения Светлый на 2020 год</t>
  </si>
  <si>
    <t>Сумма на 2020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</si>
  <si>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2020 год</t>
  </si>
  <si>
    <t>000 115 00000 00 0000 000</t>
  </si>
  <si>
    <t>АДМИНИСТРАТИВНЫЕ ПЛАТЕЖИ И СБОРЫ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</si>
  <si>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</si>
  <si>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</si>
  <si>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650 113 00000 00 0000 000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</si>
  <si>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</si>
  <si>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</si>
  <si>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</si>
  <si>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</si>
  <si>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</si>
  <si>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</si>
  <si>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</si>
  <si>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</si>
  <si>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</si>
  <si>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</si>
  <si>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</si>
  <si>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</si>
  <si>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</si>
  <si>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</si>
  <si>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</si>
  <si>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</si>
  <si>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</si>
  <si>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</si>
  <si>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2020 год</t>
  </si>
  <si>
    <t>тыс.руб.</t>
  </si>
  <si>
    <t>782S182520</t>
  </si>
  <si>
    <t>Субсидии на развитие сферы культуры в муниципальных образованиях  Ханты-Мансийского автономного округа</t>
  </si>
  <si>
    <t>Распределение бюджетных ассигнований по разделам, подразделам классификации расходов бюджета сельского поселения Светлый на 2020 год</t>
  </si>
  <si>
    <t>Ведомственная структура расходов бюджета сельского поселения Светлый на 2020 год</t>
  </si>
  <si>
    <t>Источники внутреннего финансирования дефицита бюджета сельского поселения Светлый на 2020 год</t>
  </si>
  <si>
    <t>Налоговые доходы</t>
  </si>
  <si>
    <t>Неналоговые доходы</t>
  </si>
  <si>
    <t>Смета доходов и расходов муниципального дорожного фонда сельского поселения Светлый на 2020 год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</si>
  <si>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</si>
  <si>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</si>
  <si>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"Подготовка систем коммунальной инфраструктуры к осенне-зимнему периоду"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</si>
  <si>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</si>
  <si>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</si>
  <si>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</si>
  <si>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</si>
  <si>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</si>
  <si>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</si>
  <si>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</si>
  <si>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Муниципальная программа "Совершенствование муниципального управления сельского поселения Светлый на 2016 -2022 годы"</t>
  </si>
  <si>
    <t>Муниципальная программа "Обеспечение экологической безопасности сельского поселения Светлый на 2016-2022 годы"</t>
  </si>
  <si>
    <t>Муниципальная программа «Управление муниципальным  имуществом в  сельском поселении Светлый на 2016-2022 годы»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</si>
  <si>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2016-2022 годах»</t>
  </si>
  <si>
    <t>Муниципальная программа «Развитие и содержание дорожно-транспортной системы на территории сельского поселения Светлый  2017-2022 годы»</t>
  </si>
  <si>
    <t xml:space="preserve">Муниципальная программа «Совершенствование муниципального управления в сельском поселении Светлый на 2016-2022 годы»   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</si>
  <si>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2016-2022 годах»</t>
  </si>
  <si>
    <t>Муниципальная программа "Благоустройство территории сельского поселения Светлый на 2016-2022 годы"</t>
  </si>
  <si>
    <t>Муниципальная программа «Развитие спорта, культуры  и библиотечного дела в сельском поселении Светлый на 2019-2022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</si>
  <si>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2016-2022 годы»</t>
  </si>
  <si>
    <t>2.8.</t>
  </si>
  <si>
    <t>2.9.</t>
  </si>
  <si>
    <t xml:space="preserve">   транспортного налога с организаций</t>
  </si>
  <si>
    <t xml:space="preserve">  транспортного налога с физических лиц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</si>
  <si>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</si>
  <si>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</si>
  <si>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</si>
  <si>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</si>
  <si>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8340199990</t>
  </si>
  <si>
    <t>8340100000</t>
  </si>
  <si>
    <t>8340000000</t>
  </si>
  <si>
    <t xml:space="preserve">Подпрограмма "Обеспечение реализации муниципальной программы"    </t>
  </si>
  <si>
    <t>Основное мероприятие "Разработка, утверждение, актуализация схем систем коммунальной инфраструктуры"</t>
  </si>
  <si>
    <t>7600299990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</si>
  <si>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</si>
  <si>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</si>
  <si>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</si>
  <si>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дефицит</t>
  </si>
  <si>
    <t>7700102400</t>
  </si>
  <si>
    <t>ПРОЧИЕ ДОХОДЫ ОТ ОКАЗАНИЯ ПЛАТНЫХ УСЛУГ (РАБОТ) И КОМПЕНСАЦИИ ЗАТРАТ ГОСУДАРСТВА</t>
  </si>
  <si>
    <t>650 207 05030 10 0000 150</t>
  </si>
  <si>
    <t>Приложение 1                                      к решению Совета депутатов сельского поселения Светлый       от 25.12.2019 № 70</t>
  </si>
  <si>
    <t>Приложение 3                                     к решению Совета депутатов сельского поселения Светлый         от 25.12.2019 №70</t>
  </si>
  <si>
    <t>Приложение 7                                                          к решению Совета депутатов сельского поселения Светлый                                                от 25.12.2019 №70</t>
  </si>
  <si>
    <t>Приложение №11                                                             к решению Совета депутатов сельского поселения Светлый                                                   от 25.12.2019 № 70</t>
  </si>
  <si>
    <t>Приложение 15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25.12.2019 №70</t>
  </si>
  <si>
    <t>Уточнение</t>
  </si>
  <si>
    <t>Уточненный план</t>
  </si>
  <si>
    <t>Приложение 9                                                к решению Совета депутатов сельского поселения Светлый                  от 25.12.2019 №70</t>
  </si>
  <si>
    <t>Утверждено решением Совета депутатов сельского поселения Светлый от 25.12.2019 № 70</t>
  </si>
  <si>
    <t>Приложение 5                                               к решению Совета депутатов сельского поселения Светлый         от 25.12.2019 №70</t>
  </si>
  <si>
    <t>8000284200</t>
  </si>
  <si>
    <t>Муниципальная программа «Благоустройство территории  сельского поселения Светлый на 2016-2022 годы»</t>
  </si>
  <si>
    <t xml:space="preserve">Субвенции на организацию мероприятий при осуществлении деятельности по обращению с животными без владельцев </t>
  </si>
  <si>
    <t>Основное мероприятие «Мероприятия по отлову и содержанию безнадзорных животных на территории сельского поселения Светлый»</t>
  </si>
  <si>
    <t>800200000</t>
  </si>
  <si>
    <t>Сельское хозяйство и рыболовство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</si>
  <si>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</si>
  <si>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</si>
  <si>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650 111 00000 00 0000 000</t>
  </si>
  <si>
    <t>650 202 10000 00 0000 150</t>
  </si>
  <si>
    <t>650 202 30000 00 0000 150</t>
  </si>
  <si>
    <t>650 202 40000 00 0000 150</t>
  </si>
  <si>
    <t>650 203 00000 00 0000 000</t>
  </si>
  <si>
    <t>БЕЗВОЗМЕЗДНЫЕ ПОСТУПЛЕНИЯ ОТ ГОСУДАРСТВЕННЫХ (МУНИЦИПАЛЬНЫХ) ОРГАНИЗАЦИЙ</t>
  </si>
  <si>
    <t>650 203 05099 10 0000 150</t>
  </si>
  <si>
    <t>Прочие безвозмездные поступления от государственных (муниципальных) организаций в бюджеты сельских поселений</t>
  </si>
  <si>
    <t>650 204 00000 00 0000 000</t>
  </si>
  <si>
    <t>БЕЗВОЗМЕЗДНЫЕ ПОСТУПЛЕНИЯ ОТ НЕГОСУДАРСТВЕННЫХ ОРГАНИЗАЦИЙ</t>
  </si>
  <si>
    <t>650 204 05099 10 0000 150</t>
  </si>
  <si>
    <t>Прочие безвозмездные поступления от негосударственных организаций в бюджеты сельских поселений</t>
  </si>
  <si>
    <t>Приложение 1                                      к решению Совета депутатов сельского поселения Светлый       от 00.00.2020 № 00</t>
  </si>
  <si>
    <t xml:space="preserve">Дотации </t>
  </si>
  <si>
    <t xml:space="preserve">на выравнивание уровня бюджетной обеспеченности </t>
  </si>
  <si>
    <t>Субвенции</t>
  </si>
  <si>
    <t>на осуществление первичного воинского учета на территориях, где отсутствуют военные комиссариаты (федеральный бюджет)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</si>
  <si>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</si>
  <si>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на осуществление отдельных полномочий ХМАО-Югры по организации деятельности по обращению с твердыми коммунальными отходами</t>
  </si>
  <si>
    <t xml:space="preserve">Всего </t>
  </si>
  <si>
    <t>Приложение №13                                                             к решению Совета депутатов сельского поселения Светлый                                                   от 25.12.2019 № 70</t>
  </si>
  <si>
    <t>Межбюджетные трансферты, получаемые из бюджета Березовского района на 2020 год</t>
  </si>
  <si>
    <t xml:space="preserve"> на развитие сферы культуры в муниципальных образованиях Ханты-Мансийского автономного округа - Югры (основное мероприятие "Библиотечное дело")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</si>
  <si>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</si>
  <si>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</si>
  <si>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 xml:space="preserve">на организацию мероприятий при осуществлении деятельности по обращению с животными без владельцев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</si>
  <si>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</si>
  <si>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650 116 01074 10 0000 140</t>
  </si>
  <si>
    <t>000 116 00000 00 0000 000</t>
  </si>
  <si>
    <t>Приложение 2                                     к решению Совета депутатов сельского поселения Светлый         от 00.00.2020 №00</t>
  </si>
  <si>
    <t>Приложение 3                                            к решению Совета депутатов сельского поселения Светлый         от 00.00.2020 №00</t>
  </si>
  <si>
    <t>Приложение 4                                                          к решению Совета депутатов сельского поселения Светлый                                                от 00.00.2020 №00</t>
  </si>
  <si>
    <t>Приложение 5                                           к решению Совета депутатов сельского поселения Светлый                   от 00.00.2020 №00</t>
  </si>
  <si>
    <t>Приложение №6                                                             к решению Совета депутатов сельского поселения Светлый                                                   от 00.00.2020 № 00</t>
  </si>
  <si>
    <t>Приложение №7                                                             к решению Совета депутатов сельского поселения Светлый                                                   от 00.00.2020 № 00</t>
  </si>
  <si>
    <t>Приложение 8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00.00.2020 №00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</si>
</sst>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#,##0.0000"/>
    <numFmt numFmtId="173" formatCode="#,##0.0;[Red]\-#,##0.0;0.0"/>
    <numFmt numFmtId="174" formatCode="0.0"/>
    <numFmt numFmtId="175" formatCode="0000000000"/>
    <numFmt numFmtId="176" formatCode="#,##0.000"/>
    <numFmt numFmtId="177" formatCode="#,##0.0_ ;[Red]\-#,##0.0\ "/>
    <numFmt numFmtId="183" formatCode="#,##0.000000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FF0000"/>
      <name val="Arial"/>
      <family val="2"/>
      <charset val="204"/>
    </font>
    <font>
      <sz val="11"/>
      <color theme="0"/>
      <name val="Times New Roman"/>
      <family val="1"/>
      <charset val="204"/>
    </font>
    <font>
      <sz val="8"/>
      <color theme="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0" fillId="0" borderId="0" applyFont="0" applyFill="0" applyBorder="0" applyAlignment="0" applyProtection="0"/>
    <xf numFmtId="0" fontId="16" fillId="3" borderId="4">
      <alignment horizontal="left" vertical="top" wrapText="1"/>
    </xf>
    <xf numFmtId="0" fontId="4" fillId="0" borderId="0"/>
  </cellStyleXfs>
  <cellXfs count="231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173" fontId="8" fillId="0" borderId="1" xfId="5" applyNumberFormat="1" applyFont="1" applyFill="1" applyBorder="1" applyAlignment="1" applyProtection="1">
      <alignment horizontal="center" vertical="center"/>
      <protection hidden="1"/>
    </xf>
    <xf numFmtId="173" fontId="12" fillId="0" borderId="1" xfId="0" applyNumberFormat="1" applyFont="1" applyFill="1" applyBorder="1" applyAlignment="1">
      <alignment horizontal="center" vertical="center"/>
    </xf>
    <xf numFmtId="171" fontId="8" fillId="0" borderId="1" xfId="5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/>
    <xf numFmtId="173" fontId="14" fillId="0" borderId="1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167" fontId="8" fillId="2" borderId="1" xfId="5" applyNumberFormat="1" applyFont="1" applyFill="1" applyBorder="1" applyAlignment="1" applyProtection="1">
      <alignment horizontal="center"/>
      <protection hidden="1"/>
    </xf>
    <xf numFmtId="173" fontId="8" fillId="2" borderId="1" xfId="5" applyNumberFormat="1" applyFont="1" applyFill="1" applyBorder="1" applyAlignment="1" applyProtection="1">
      <alignment horizontal="center"/>
      <protection hidden="1"/>
    </xf>
    <xf numFmtId="173" fontId="9" fillId="2" borderId="1" xfId="5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74" fontId="1" fillId="0" borderId="0" xfId="0" applyNumberFormat="1" applyFont="1"/>
    <xf numFmtId="174" fontId="3" fillId="0" borderId="0" xfId="1" applyNumberFormat="1" applyFont="1" applyFill="1" applyBorder="1" applyAlignment="1" applyProtection="1">
      <alignment horizontal="center" wrapText="1"/>
      <protection hidden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73" fontId="9" fillId="0" borderId="1" xfId="5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4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 wrapText="1"/>
    </xf>
    <xf numFmtId="174" fontId="5" fillId="0" borderId="0" xfId="0" applyNumberFormat="1" applyFont="1"/>
    <xf numFmtId="0" fontId="12" fillId="0" borderId="0" xfId="0" applyFont="1" applyAlignment="1">
      <alignment horizontal="center" vertical="center"/>
    </xf>
    <xf numFmtId="175" fontId="8" fillId="0" borderId="1" xfId="1" applyNumberFormat="1" applyFont="1" applyFill="1" applyBorder="1" applyAlignment="1" applyProtection="1">
      <alignment horizontal="center" vertical="center"/>
      <protection hidden="1"/>
    </xf>
    <xf numFmtId="173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70" fontId="8" fillId="0" borderId="1" xfId="5" applyNumberFormat="1" applyFont="1" applyFill="1" applyBorder="1" applyAlignment="1" applyProtection="1">
      <alignment horizontal="center" vertical="center"/>
      <protection hidden="1"/>
    </xf>
    <xf numFmtId="49" fontId="8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5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/>
    <xf numFmtId="173" fontId="8" fillId="5" borderId="1" xfId="5" applyNumberFormat="1" applyFont="1" applyFill="1" applyBorder="1" applyAlignment="1" applyProtection="1">
      <alignment horizontal="center" vertical="center"/>
      <protection hidden="1"/>
    </xf>
    <xf numFmtId="173" fontId="8" fillId="4" borderId="1" xfId="5" applyNumberFormat="1" applyFont="1" applyFill="1" applyBorder="1" applyAlignment="1" applyProtection="1">
      <alignment horizontal="center" vertical="center"/>
      <protection hidden="1"/>
    </xf>
    <xf numFmtId="173" fontId="8" fillId="4" borderId="1" xfId="9" applyNumberFormat="1" applyFont="1" applyFill="1" applyBorder="1" applyAlignment="1" applyProtection="1">
      <alignment horizontal="center" vertical="center"/>
      <protection hidden="1"/>
    </xf>
    <xf numFmtId="0" fontId="9" fillId="0" borderId="1" xfId="5" applyNumberFormat="1" applyFont="1" applyFill="1" applyBorder="1" applyAlignment="1" applyProtection="1">
      <alignment vertical="center"/>
      <protection hidden="1"/>
    </xf>
    <xf numFmtId="49" fontId="8" fillId="5" borderId="1" xfId="5" applyNumberFormat="1" applyFont="1" applyFill="1" applyBorder="1" applyAlignment="1" applyProtection="1">
      <alignment horizontal="center" vertical="center"/>
      <protection hidden="1"/>
    </xf>
    <xf numFmtId="173" fontId="12" fillId="5" borderId="1" xfId="0" applyNumberFormat="1" applyFont="1" applyFill="1" applyBorder="1" applyAlignment="1">
      <alignment horizontal="center" vertical="center" wrapText="1"/>
    </xf>
    <xf numFmtId="175" fontId="8" fillId="0" borderId="1" xfId="11" applyNumberFormat="1" applyFont="1" applyFill="1" applyBorder="1" applyAlignment="1" applyProtection="1">
      <alignment horizontal="center" vertical="center"/>
      <protection hidden="1"/>
    </xf>
    <xf numFmtId="175" fontId="8" fillId="0" borderId="1" xfId="11" applyNumberFormat="1" applyFont="1" applyFill="1" applyBorder="1" applyAlignment="1" applyProtection="1">
      <alignment horizontal="center"/>
      <protection hidden="1"/>
    </xf>
    <xf numFmtId="175" fontId="8" fillId="0" borderId="1" xfId="11" applyNumberFormat="1" applyFont="1" applyFill="1" applyBorder="1" applyAlignment="1" applyProtection="1">
      <protection hidden="1"/>
    </xf>
    <xf numFmtId="0" fontId="8" fillId="2" borderId="1" xfId="5" applyNumberFormat="1" applyFont="1" applyFill="1" applyBorder="1" applyAlignment="1" applyProtection="1">
      <protection hidden="1"/>
    </xf>
    <xf numFmtId="0" fontId="9" fillId="2" borderId="1" xfId="5" applyNumberFormat="1" applyFont="1" applyFill="1" applyBorder="1" applyAlignment="1" applyProtection="1">
      <protection hidden="1"/>
    </xf>
    <xf numFmtId="168" fontId="8" fillId="0" borderId="1" xfId="5" applyNumberFormat="1" applyFont="1" applyFill="1" applyBorder="1" applyAlignment="1" applyProtection="1">
      <alignment horizontal="center" vertical="center"/>
      <protection hidden="1"/>
    </xf>
    <xf numFmtId="49" fontId="8" fillId="0" borderId="1" xfId="5" applyNumberFormat="1" applyFont="1" applyFill="1" applyBorder="1" applyAlignment="1" applyProtection="1">
      <alignment horizontal="center" vertical="center"/>
      <protection hidden="1"/>
    </xf>
    <xf numFmtId="169" fontId="8" fillId="0" borderId="1" xfId="5" applyNumberFormat="1" applyFont="1" applyFill="1" applyBorder="1" applyAlignment="1" applyProtection="1">
      <alignment horizontal="justify" vertical="center" wrapText="1"/>
      <protection hidden="1"/>
    </xf>
    <xf numFmtId="166" fontId="8" fillId="0" borderId="1" xfId="5" applyNumberFormat="1" applyFont="1" applyFill="1" applyBorder="1" applyAlignment="1" applyProtection="1">
      <alignment horizontal="justify" vertical="center" wrapText="1"/>
      <protection hidden="1"/>
    </xf>
    <xf numFmtId="168" fontId="8" fillId="0" borderId="1" xfId="5" applyNumberFormat="1" applyFont="1" applyFill="1" applyBorder="1" applyAlignment="1" applyProtection="1">
      <alignment horizontal="justify" vertical="center" wrapText="1"/>
      <protection hidden="1"/>
    </xf>
    <xf numFmtId="169" fontId="8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14" fillId="0" borderId="1" xfId="0" applyFont="1" applyFill="1" applyBorder="1" applyAlignment="1">
      <alignment horizontal="justify"/>
    </xf>
    <xf numFmtId="0" fontId="9" fillId="2" borderId="1" xfId="5" applyNumberFormat="1" applyFont="1" applyFill="1" applyBorder="1" applyAlignment="1" applyProtection="1">
      <alignment horizontal="center" vertical="center"/>
      <protection hidden="1"/>
    </xf>
    <xf numFmtId="169" fontId="8" fillId="2" borderId="1" xfId="5" applyNumberFormat="1" applyFont="1" applyFill="1" applyBorder="1" applyAlignment="1" applyProtection="1">
      <alignment horizontal="justify" wrapText="1"/>
      <protection hidden="1"/>
    </xf>
    <xf numFmtId="166" fontId="8" fillId="2" borderId="1" xfId="5" applyNumberFormat="1" applyFont="1" applyFill="1" applyBorder="1" applyAlignment="1" applyProtection="1">
      <alignment horizontal="justify" vertical="center" wrapText="1"/>
      <protection hidden="1"/>
    </xf>
    <xf numFmtId="0" fontId="8" fillId="2" borderId="1" xfId="5" applyNumberFormat="1" applyFont="1" applyFill="1" applyBorder="1" applyAlignment="1" applyProtection="1">
      <alignment horizontal="justify"/>
      <protection hidden="1"/>
    </xf>
    <xf numFmtId="0" fontId="12" fillId="0" borderId="0" xfId="0" applyFont="1" applyFill="1" applyAlignment="1">
      <alignment horizontal="justify"/>
    </xf>
    <xf numFmtId="9" fontId="5" fillId="0" borderId="0" xfId="0" applyNumberFormat="1" applyFont="1"/>
    <xf numFmtId="0" fontId="8" fillId="0" borderId="1" xfId="5" applyNumberFormat="1" applyFont="1" applyFill="1" applyBorder="1" applyAlignment="1" applyProtection="1">
      <alignment horizontal="justify"/>
      <protection hidden="1"/>
    </xf>
    <xf numFmtId="0" fontId="14" fillId="0" borderId="0" xfId="0" applyFont="1" applyFill="1"/>
    <xf numFmtId="169" fontId="9" fillId="6" borderId="1" xfId="5" applyNumberFormat="1" applyFont="1" applyFill="1" applyBorder="1" applyAlignment="1" applyProtection="1">
      <alignment horizontal="justify" vertical="center" wrapText="1"/>
      <protection hidden="1"/>
    </xf>
    <xf numFmtId="49" fontId="9" fillId="6" borderId="1" xfId="5" applyNumberFormat="1" applyFont="1" applyFill="1" applyBorder="1" applyAlignment="1" applyProtection="1">
      <alignment horizontal="center" vertical="center" wrapText="1"/>
      <protection hidden="1"/>
    </xf>
    <xf numFmtId="171" fontId="9" fillId="6" borderId="1" xfId="5" applyNumberFormat="1" applyFont="1" applyFill="1" applyBorder="1" applyAlignment="1" applyProtection="1">
      <alignment horizontal="center" vertical="center"/>
      <protection hidden="1"/>
    </xf>
    <xf numFmtId="49" fontId="9" fillId="6" borderId="1" xfId="5" applyNumberFormat="1" applyFont="1" applyFill="1" applyBorder="1" applyAlignment="1" applyProtection="1">
      <alignment horizontal="center" vertical="center"/>
      <protection hidden="1"/>
    </xf>
    <xf numFmtId="170" fontId="9" fillId="6" borderId="1" xfId="5" applyNumberFormat="1" applyFont="1" applyFill="1" applyBorder="1" applyAlignment="1" applyProtection="1">
      <alignment horizontal="center" vertical="center"/>
      <protection hidden="1"/>
    </xf>
    <xf numFmtId="173" fontId="9" fillId="6" borderId="1" xfId="5" applyNumberFormat="1" applyFont="1" applyFill="1" applyBorder="1" applyAlignment="1" applyProtection="1">
      <alignment horizontal="center" vertical="center"/>
      <protection hidden="1"/>
    </xf>
    <xf numFmtId="171" fontId="19" fillId="6" borderId="1" xfId="5" applyNumberFormat="1" applyFont="1" applyFill="1" applyBorder="1" applyAlignment="1" applyProtection="1">
      <alignment horizontal="center" vertical="center"/>
      <protection hidden="1"/>
    </xf>
    <xf numFmtId="173" fontId="9" fillId="6" borderId="1" xfId="9" applyNumberFormat="1" applyFont="1" applyFill="1" applyBorder="1" applyAlignment="1" applyProtection="1">
      <alignment horizontal="center" vertical="center"/>
      <protection hidden="1"/>
    </xf>
    <xf numFmtId="173" fontId="14" fillId="6" borderId="1" xfId="0" applyNumberFormat="1" applyFont="1" applyFill="1" applyBorder="1" applyAlignment="1">
      <alignment horizontal="center" vertical="center"/>
    </xf>
    <xf numFmtId="49" fontId="8" fillId="5" borderId="1" xfId="5" applyNumberFormat="1" applyFont="1" applyFill="1" applyBorder="1" applyAlignment="1" applyProtection="1">
      <alignment horizontal="center" vertical="center" wrapText="1"/>
      <protection hidden="1"/>
    </xf>
    <xf numFmtId="171" fontId="8" fillId="5" borderId="1" xfId="5" applyNumberFormat="1" applyFont="1" applyFill="1" applyBorder="1" applyAlignment="1" applyProtection="1">
      <alignment horizontal="center" vertical="center"/>
      <protection hidden="1"/>
    </xf>
    <xf numFmtId="170" fontId="8" fillId="5" borderId="1" xfId="5" applyNumberFormat="1" applyFont="1" applyFill="1" applyBorder="1" applyAlignment="1" applyProtection="1">
      <alignment horizontal="center" vertical="center"/>
      <protection hidden="1"/>
    </xf>
    <xf numFmtId="166" fontId="8" fillId="5" borderId="1" xfId="5" applyNumberFormat="1" applyFont="1" applyFill="1" applyBorder="1" applyAlignment="1" applyProtection="1">
      <alignment horizontal="justify" vertical="center" wrapText="1"/>
      <protection hidden="1"/>
    </xf>
    <xf numFmtId="175" fontId="8" fillId="5" borderId="1" xfId="1" applyNumberFormat="1" applyFont="1" applyFill="1" applyBorder="1" applyAlignment="1" applyProtection="1">
      <alignment horizontal="center" vertical="center"/>
      <protection hidden="1"/>
    </xf>
    <xf numFmtId="173" fontId="12" fillId="5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177" fontId="12" fillId="0" borderId="0" xfId="0" applyNumberFormat="1" applyFont="1" applyFill="1"/>
    <xf numFmtId="0" fontId="14" fillId="0" borderId="1" xfId="0" applyFont="1" applyFill="1" applyBorder="1" applyAlignment="1">
      <alignment horizontal="center" vertical="center" wrapText="1"/>
    </xf>
    <xf numFmtId="172" fontId="20" fillId="0" borderId="0" xfId="0" applyNumberFormat="1" applyFont="1"/>
    <xf numFmtId="176" fontId="20" fillId="0" borderId="0" xfId="0" applyNumberFormat="1" applyFont="1"/>
    <xf numFmtId="0" fontId="21" fillId="0" borderId="0" xfId="0" applyFont="1" applyFill="1" applyAlignment="1">
      <alignment horizontal="center"/>
    </xf>
    <xf numFmtId="173" fontId="21" fillId="0" borderId="0" xfId="0" applyNumberFormat="1" applyFont="1" applyFill="1" applyAlignment="1">
      <alignment horizontal="center"/>
    </xf>
    <xf numFmtId="177" fontId="21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173" fontId="21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9" fillId="0" borderId="1" xfId="5" applyNumberFormat="1" applyFont="1" applyFill="1" applyBorder="1" applyAlignment="1" applyProtection="1">
      <alignment horizontal="center" vertical="center"/>
      <protection hidden="1"/>
    </xf>
    <xf numFmtId="49" fontId="9" fillId="0" borderId="1" xfId="5" applyNumberFormat="1" applyFont="1" applyFill="1" applyBorder="1" applyAlignment="1" applyProtection="1">
      <alignment horizontal="center" vertical="center"/>
      <protection hidden="1"/>
    </xf>
    <xf numFmtId="174" fontId="12" fillId="0" borderId="1" xfId="0" applyNumberFormat="1" applyFont="1" applyFill="1" applyBorder="1" applyAlignment="1">
      <alignment horizontal="center" vertical="center" wrapText="1"/>
    </xf>
    <xf numFmtId="174" fontId="12" fillId="0" borderId="1" xfId="0" applyNumberFormat="1" applyFont="1" applyFill="1" applyBorder="1" applyAlignment="1">
      <alignment horizontal="center" vertical="center" wrapText="1"/>
    </xf>
    <xf numFmtId="174" fontId="14" fillId="0" borderId="1" xfId="0" applyNumberFormat="1" applyFont="1" applyFill="1" applyBorder="1" applyAlignment="1">
      <alignment horizontal="center" vertical="center" wrapText="1"/>
    </xf>
    <xf numFmtId="169" fontId="8" fillId="4" borderId="1" xfId="5" applyNumberFormat="1" applyFont="1" applyFill="1" applyBorder="1" applyAlignment="1" applyProtection="1">
      <alignment horizontal="justify" vertical="center" wrapText="1"/>
      <protection hidden="1"/>
    </xf>
    <xf numFmtId="171" fontId="8" fillId="4" borderId="1" xfId="5" applyNumberFormat="1" applyFont="1" applyFill="1" applyBorder="1" applyAlignment="1" applyProtection="1">
      <alignment horizontal="center" vertical="center"/>
      <protection hidden="1"/>
    </xf>
    <xf numFmtId="49" fontId="8" fillId="4" borderId="1" xfId="5" applyNumberFormat="1" applyFont="1" applyFill="1" applyBorder="1" applyAlignment="1" applyProtection="1">
      <alignment horizontal="center" vertical="center"/>
      <protection hidden="1"/>
    </xf>
    <xf numFmtId="170" fontId="8" fillId="4" borderId="1" xfId="5" applyNumberFormat="1" applyFont="1" applyFill="1" applyBorder="1" applyAlignment="1" applyProtection="1">
      <alignment horizontal="center" vertical="center"/>
      <protection hidden="1"/>
    </xf>
    <xf numFmtId="171" fontId="11" fillId="4" borderId="1" xfId="5" applyNumberFormat="1" applyFont="1" applyFill="1" applyBorder="1" applyAlignment="1" applyProtection="1">
      <alignment horizontal="center" vertical="center"/>
      <protection hidden="1"/>
    </xf>
    <xf numFmtId="166" fontId="8" fillId="4" borderId="1" xfId="5" applyNumberFormat="1" applyFont="1" applyFill="1" applyBorder="1" applyAlignment="1" applyProtection="1">
      <alignment horizontal="justify" vertical="center" wrapText="1"/>
      <protection hidden="1"/>
    </xf>
    <xf numFmtId="168" fontId="8" fillId="6" borderId="1" xfId="5" applyNumberFormat="1" applyFont="1" applyFill="1" applyBorder="1" applyAlignment="1" applyProtection="1">
      <alignment horizontal="left" vertical="center" wrapText="1"/>
      <protection hidden="1"/>
    </xf>
    <xf numFmtId="49" fontId="8" fillId="6" borderId="1" xfId="5" applyNumberFormat="1" applyFont="1" applyFill="1" applyBorder="1" applyAlignment="1" applyProtection="1">
      <alignment horizontal="center" vertical="center"/>
      <protection hidden="1"/>
    </xf>
    <xf numFmtId="0" fontId="8" fillId="6" borderId="1" xfId="5" applyNumberFormat="1" applyFont="1" applyFill="1" applyBorder="1" applyAlignment="1" applyProtection="1">
      <alignment horizontal="center" vertical="center"/>
      <protection hidden="1"/>
    </xf>
    <xf numFmtId="174" fontId="12" fillId="6" borderId="1" xfId="0" applyNumberFormat="1" applyFont="1" applyFill="1" applyBorder="1" applyAlignment="1">
      <alignment horizontal="center" vertical="center" wrapText="1"/>
    </xf>
    <xf numFmtId="168" fontId="8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8" fillId="5" borderId="1" xfId="5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>
      <alignment wrapText="1"/>
    </xf>
    <xf numFmtId="168" fontId="8" fillId="5" borderId="1" xfId="5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right" vertical="top" wrapText="1"/>
    </xf>
    <xf numFmtId="166" fontId="9" fillId="6" borderId="1" xfId="5" applyNumberFormat="1" applyFont="1" applyFill="1" applyBorder="1" applyAlignment="1" applyProtection="1">
      <alignment horizontal="justify" vertical="center" wrapText="1"/>
      <protection hidden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2" fillId="0" borderId="0" xfId="0" applyNumberFormat="1" applyFont="1" applyFill="1"/>
    <xf numFmtId="0" fontId="5" fillId="0" borderId="1" xfId="0" applyFont="1" applyBorder="1" applyAlignment="1">
      <alignment wrapText="1"/>
    </xf>
    <xf numFmtId="174" fontId="12" fillId="0" borderId="1" xfId="0" applyNumberFormat="1" applyFont="1" applyBorder="1" applyAlignment="1">
      <alignment horizontal="center"/>
    </xf>
    <xf numFmtId="174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174" fontId="12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174" fontId="8" fillId="0" borderId="1" xfId="5" applyNumberFormat="1" applyFont="1" applyFill="1" applyBorder="1" applyAlignment="1" applyProtection="1">
      <alignment horizontal="center" vertical="center"/>
      <protection hidden="1"/>
    </xf>
    <xf numFmtId="173" fontId="8" fillId="0" borderId="1" xfId="9" applyNumberFormat="1" applyFont="1" applyFill="1" applyBorder="1" applyAlignment="1" applyProtection="1">
      <alignment horizontal="center" vertical="center"/>
      <protection hidden="1"/>
    </xf>
    <xf numFmtId="173" fontId="8" fillId="5" borderId="1" xfId="9" applyNumberFormat="1" applyFont="1" applyFill="1" applyBorder="1" applyAlignment="1" applyProtection="1">
      <alignment horizontal="center" vertical="center"/>
      <protection hidden="1"/>
    </xf>
    <xf numFmtId="174" fontId="8" fillId="2" borderId="1" xfId="5" applyNumberFormat="1" applyFont="1" applyFill="1" applyBorder="1" applyAlignment="1" applyProtection="1">
      <alignment horizontal="center"/>
      <protection hidden="1"/>
    </xf>
    <xf numFmtId="174" fontId="9" fillId="2" borderId="1" xfId="5" applyNumberFormat="1" applyFont="1" applyFill="1" applyBorder="1" applyAlignment="1" applyProtection="1">
      <alignment horizontal="center"/>
      <protection hidden="1"/>
    </xf>
    <xf numFmtId="169" fontId="8" fillId="6" borderId="1" xfId="5" applyNumberFormat="1" applyFont="1" applyFill="1" applyBorder="1" applyAlignment="1" applyProtection="1">
      <alignment horizontal="justify" vertical="center" wrapText="1"/>
      <protection hidden="1"/>
    </xf>
    <xf numFmtId="171" fontId="8" fillId="6" borderId="1" xfId="5" applyNumberFormat="1" applyFont="1" applyFill="1" applyBorder="1" applyAlignment="1" applyProtection="1">
      <alignment horizontal="center" vertical="center"/>
      <protection hidden="1"/>
    </xf>
    <xf numFmtId="170" fontId="8" fillId="6" borderId="1" xfId="5" applyNumberFormat="1" applyFont="1" applyFill="1" applyBorder="1" applyAlignment="1" applyProtection="1">
      <alignment horizontal="center" vertical="center"/>
      <protection hidden="1"/>
    </xf>
    <xf numFmtId="173" fontId="8" fillId="6" borderId="1" xfId="9" applyNumberFormat="1" applyFont="1" applyFill="1" applyBorder="1" applyAlignment="1" applyProtection="1">
      <alignment horizontal="center" vertical="center"/>
      <protection hidden="1"/>
    </xf>
    <xf numFmtId="174" fontId="12" fillId="0" borderId="0" xfId="0" applyNumberFormat="1" applyFont="1" applyFill="1"/>
    <xf numFmtId="17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4" xfId="10" applyFont="1" applyFill="1" applyAlignment="1">
      <alignment horizontal="justify" vertical="center" wrapText="1"/>
    </xf>
    <xf numFmtId="0" fontId="8" fillId="0" borderId="4" xfId="10" applyFont="1" applyFill="1" applyAlignment="1">
      <alignment horizontal="justify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justify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165" fontId="13" fillId="6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4" fontId="14" fillId="0" borderId="1" xfId="0" applyNumberFormat="1" applyFont="1" applyBorder="1" applyAlignment="1">
      <alignment horizontal="center"/>
    </xf>
    <xf numFmtId="177" fontId="14" fillId="0" borderId="0" xfId="0" applyNumberFormat="1" applyFont="1" applyFill="1"/>
    <xf numFmtId="0" fontId="0" fillId="0" borderId="0" xfId="0"/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Fill="1"/>
    <xf numFmtId="0" fontId="15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6" fontId="8" fillId="0" borderId="7" xfId="5" applyNumberFormat="1" applyFont="1" applyFill="1" applyBorder="1" applyAlignment="1" applyProtection="1">
      <alignment horizontal="justify" vertical="center" wrapText="1"/>
      <protection hidden="1"/>
    </xf>
    <xf numFmtId="174" fontId="12" fillId="0" borderId="6" xfId="0" applyNumberFormat="1" applyFont="1" applyFill="1" applyBorder="1" applyAlignment="1">
      <alignment horizontal="center" vertical="center" wrapText="1"/>
    </xf>
    <xf numFmtId="174" fontId="14" fillId="0" borderId="6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12" fillId="0" borderId="0" xfId="0" applyFont="1" applyFill="1" applyBorder="1" applyAlignment="1">
      <alignment horizontal="right"/>
    </xf>
    <xf numFmtId="174" fontId="14" fillId="0" borderId="1" xfId="0" applyNumberFormat="1" applyFont="1" applyFill="1" applyBorder="1" applyAlignment="1">
      <alignment horizontal="center" vertical="center" wrapText="1"/>
    </xf>
    <xf numFmtId="174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right" vertical="center" wrapText="1"/>
    </xf>
    <xf numFmtId="17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174" fontId="14" fillId="0" borderId="1" xfId="0" applyNumberFormat="1" applyFont="1" applyBorder="1" applyAlignment="1">
      <alignment horizontal="center" vertical="center"/>
    </xf>
    <xf numFmtId="17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4" fontId="12" fillId="0" borderId="0" xfId="0" applyNumberFormat="1" applyFont="1"/>
    <xf numFmtId="174" fontId="0" fillId="0" borderId="0" xfId="0" applyNumberFormat="1"/>
    <xf numFmtId="0" fontId="6" fillId="0" borderId="0" xfId="0" applyFont="1"/>
    <xf numFmtId="0" fontId="14" fillId="0" borderId="0" xfId="0" applyFont="1" applyFill="1" applyAlignment="1">
      <alignment horizontal="center"/>
    </xf>
    <xf numFmtId="174" fontId="12" fillId="6" borderId="1" xfId="0" applyNumberFormat="1" applyFont="1" applyFill="1" applyBorder="1" applyAlignment="1">
      <alignment horizontal="center" vertical="center"/>
    </xf>
    <xf numFmtId="174" fontId="8" fillId="5" borderId="1" xfId="5" applyNumberFormat="1" applyFont="1" applyFill="1" applyBorder="1" applyAlignment="1" applyProtection="1">
      <alignment horizontal="center" vertical="center"/>
      <protection hidden="1"/>
    </xf>
    <xf numFmtId="174" fontId="12" fillId="5" borderId="1" xfId="0" applyNumberFormat="1" applyFont="1" applyFill="1" applyBorder="1" applyAlignment="1">
      <alignment horizontal="center" vertical="center"/>
    </xf>
    <xf numFmtId="174" fontId="12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5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174" fontId="12" fillId="0" borderId="1" xfId="0" applyNumberFormat="1" applyFont="1" applyFill="1" applyBorder="1" applyAlignment="1">
      <alignment horizontal="center" vertical="center" wrapText="1"/>
    </xf>
    <xf numFmtId="174" fontId="12" fillId="0" borderId="2" xfId="0" applyNumberFormat="1" applyFont="1" applyBorder="1" applyAlignment="1">
      <alignment horizontal="center" vertical="center"/>
    </xf>
    <xf numFmtId="174" fontId="12" fillId="0" borderId="9" xfId="0" applyNumberFormat="1" applyFont="1" applyBorder="1" applyAlignment="1">
      <alignment horizontal="center" vertical="center"/>
    </xf>
    <xf numFmtId="174" fontId="12" fillId="0" borderId="8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74" fontId="14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/>
    </xf>
    <xf numFmtId="174" fontId="12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83" fontId="5" fillId="0" borderId="0" xfId="0" applyNumberFormat="1" applyFont="1"/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d_Economist/Desktop/&#1041;&#1070;&#1044;&#1046;&#1045;&#1058;%20&#1053;&#1040;%202020-2022/&#1073;&#1102;&#1076;&#1078;&#1077;&#1090;%202020&#1087;&#1086;&#1089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ак в бюджете"/>
      <sheetName val="свод"/>
      <sheetName val="свод по статьям"/>
      <sheetName val="211-213 адм"/>
      <sheetName val="211-213 пилигрим"/>
      <sheetName val="211-213 хэс"/>
      <sheetName val="212"/>
      <sheetName val="214"/>
      <sheetName val="221"/>
      <sheetName val="222"/>
      <sheetName val="223!"/>
      <sheetName val="225"/>
      <sheetName val="226"/>
      <sheetName val="227"/>
      <sheetName val="246"/>
      <sheetName val="251"/>
      <sheetName val="291"/>
      <sheetName val="296"/>
      <sheetName val="310"/>
      <sheetName val="343"/>
      <sheetName val="345"/>
      <sheetName val="346"/>
      <sheetName val="ФОТ поквартально"/>
    </sheetNames>
    <sheetDataSet>
      <sheetData sheetId="0" refreshError="1"/>
      <sheetData sheetId="1" refreshError="1"/>
      <sheetData sheetId="2">
        <row r="353">
          <cell r="H353">
            <v>37070.904999999999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43" zoomScaleNormal="100" workbookViewId="0">
      <selection activeCell="E51" sqref="E51"/>
    </sheetView>
  </sheetViews>
  <sheetFormatPr defaultRowHeight="15" x14ac:dyDescent="0.25"/>
  <cols>
    <col min="1" max="1" width="25.7109375" style="1" customWidth="1"/>
    <col min="2" max="2" width="57.42578125" style="1" customWidth="1"/>
    <col min="3" max="3" width="17.7109375" style="1" customWidth="1"/>
    <col min="4" max="4" width="10.28515625" style="1" customWidth="1"/>
    <col min="5" max="5" width="19.140625" style="1" customWidth="1"/>
    <col min="6" max="16384" width="9.140625" style="1"/>
  </cols>
  <sheetData>
    <row r="1" spans="1:8" ht="63.75" x14ac:dyDescent="0.25">
      <c r="E1" s="46" t="s">
        <v>372</v>
      </c>
    </row>
    <row r="3" spans="1:8" ht="62.25" customHeight="1" x14ac:dyDescent="0.25">
      <c r="C3" s="46"/>
      <c r="E3" s="46" t="s">
        <v>342</v>
      </c>
    </row>
    <row r="4" spans="1:8" ht="20.25" customHeight="1" x14ac:dyDescent="0.25">
      <c r="C4" s="46"/>
    </row>
    <row r="5" spans="1:8" x14ac:dyDescent="0.25">
      <c r="A5" s="208" t="s">
        <v>265</v>
      </c>
      <c r="B5" s="208"/>
      <c r="C5" s="208"/>
    </row>
    <row r="6" spans="1:8" x14ac:dyDescent="0.25">
      <c r="A6" s="55"/>
      <c r="B6" s="55"/>
      <c r="C6" s="2" t="s">
        <v>277</v>
      </c>
    </row>
    <row r="7" spans="1:8" ht="66.75" customHeight="1" x14ac:dyDescent="0.25">
      <c r="A7" s="163" t="s">
        <v>0</v>
      </c>
      <c r="B7" s="164" t="s">
        <v>1</v>
      </c>
      <c r="C7" s="160" t="s">
        <v>266</v>
      </c>
      <c r="D7" s="132" t="s">
        <v>347</v>
      </c>
      <c r="E7" s="132" t="s">
        <v>348</v>
      </c>
    </row>
    <row r="8" spans="1:8" x14ac:dyDescent="0.25">
      <c r="A8" s="171"/>
      <c r="B8" s="172" t="s">
        <v>298</v>
      </c>
      <c r="C8" s="173">
        <v>20388.700000000004</v>
      </c>
      <c r="D8" s="173">
        <f>D9+D14+D17+D23</f>
        <v>1026.7084300000001</v>
      </c>
      <c r="E8" s="173">
        <f>E9+E14+E17+E23</f>
        <v>21415.408430000003</v>
      </c>
    </row>
    <row r="9" spans="1:8" ht="31.5" customHeight="1" x14ac:dyDescent="0.25">
      <c r="A9" s="154" t="s">
        <v>172</v>
      </c>
      <c r="B9" s="165" t="s">
        <v>127</v>
      </c>
      <c r="C9" s="167">
        <v>1986.4</v>
      </c>
      <c r="D9" s="167">
        <f>D10+D11+D12+D13</f>
        <v>0</v>
      </c>
      <c r="E9" s="167">
        <f>E10+E11+E12+E13</f>
        <v>1986.4</v>
      </c>
    </row>
    <row r="10" spans="1:8" ht="45" customHeight="1" x14ac:dyDescent="0.25">
      <c r="A10" s="156" t="s">
        <v>173</v>
      </c>
      <c r="B10" s="166" t="s">
        <v>174</v>
      </c>
      <c r="C10" s="168">
        <v>910.3</v>
      </c>
      <c r="D10" s="168">
        <v>0</v>
      </c>
      <c r="E10" s="168">
        <v>910.3</v>
      </c>
    </row>
    <row r="11" spans="1:8" ht="57" customHeight="1" x14ac:dyDescent="0.25">
      <c r="A11" s="156" t="s">
        <v>177</v>
      </c>
      <c r="B11" s="166" t="s">
        <v>175</v>
      </c>
      <c r="C11" s="168">
        <v>4.7</v>
      </c>
      <c r="D11" s="168">
        <v>0</v>
      </c>
      <c r="E11" s="168">
        <v>4.7</v>
      </c>
      <c r="H11" s="47"/>
    </row>
    <row r="12" spans="1:8" ht="49.5" customHeight="1" x14ac:dyDescent="0.25">
      <c r="A12" s="156" t="s">
        <v>178</v>
      </c>
      <c r="B12" s="166" t="s">
        <v>176</v>
      </c>
      <c r="C12" s="168">
        <v>1188.9000000000001</v>
      </c>
      <c r="D12" s="168">
        <v>0</v>
      </c>
      <c r="E12" s="168">
        <v>1188.9000000000001</v>
      </c>
    </row>
    <row r="13" spans="1:8" ht="51" customHeight="1" x14ac:dyDescent="0.25">
      <c r="A13" s="156" t="s">
        <v>183</v>
      </c>
      <c r="B13" s="166" t="s">
        <v>184</v>
      </c>
      <c r="C13" s="168">
        <v>-117.5</v>
      </c>
      <c r="D13" s="168">
        <v>0</v>
      </c>
      <c r="E13" s="168">
        <v>-117.5</v>
      </c>
    </row>
    <row r="14" spans="1:8" ht="15.75" customHeight="1" x14ac:dyDescent="0.25">
      <c r="A14" s="154" t="s">
        <v>2</v>
      </c>
      <c r="B14" s="155" t="s">
        <v>3</v>
      </c>
      <c r="C14" s="167">
        <v>17899.400000000001</v>
      </c>
      <c r="D14" s="167">
        <f>D15</f>
        <v>1026.7084300000001</v>
      </c>
      <c r="E14" s="167">
        <f>E15</f>
        <v>18926.10843</v>
      </c>
    </row>
    <row r="15" spans="1:8" ht="16.5" customHeight="1" x14ac:dyDescent="0.25">
      <c r="A15" s="156" t="s">
        <v>4</v>
      </c>
      <c r="B15" s="157" t="s">
        <v>5</v>
      </c>
      <c r="C15" s="168">
        <v>17899.400000000001</v>
      </c>
      <c r="D15" s="168">
        <f>D16</f>
        <v>1026.7084300000001</v>
      </c>
      <c r="E15" s="168">
        <f>E16</f>
        <v>18926.10843</v>
      </c>
    </row>
    <row r="16" spans="1:8" ht="52.5" customHeight="1" x14ac:dyDescent="0.25">
      <c r="A16" s="156" t="s">
        <v>6</v>
      </c>
      <c r="B16" s="157" t="s">
        <v>7</v>
      </c>
      <c r="C16" s="168">
        <v>17899.400000000001</v>
      </c>
      <c r="D16" s="168">
        <f>1026.7+0.00843</f>
        <v>1026.7084300000001</v>
      </c>
      <c r="E16" s="168">
        <f>17899.4+D16</f>
        <v>18926.10843</v>
      </c>
    </row>
    <row r="17" spans="1:5" ht="18.75" customHeight="1" x14ac:dyDescent="0.25">
      <c r="A17" s="154" t="s">
        <v>8</v>
      </c>
      <c r="B17" s="155" t="s">
        <v>9</v>
      </c>
      <c r="C17" s="167">
        <v>462.9</v>
      </c>
      <c r="D17" s="167">
        <f>D18+D19+D20+D21+D22</f>
        <v>0</v>
      </c>
      <c r="E17" s="167">
        <f>E18+E19+E20+E21+E22</f>
        <v>462.9</v>
      </c>
    </row>
    <row r="18" spans="1:5" ht="38.25" customHeight="1" x14ac:dyDescent="0.25">
      <c r="A18" s="156" t="s">
        <v>10</v>
      </c>
      <c r="B18" s="157" t="s">
        <v>88</v>
      </c>
      <c r="C18" s="168">
        <v>280</v>
      </c>
      <c r="D18" s="168">
        <v>0</v>
      </c>
      <c r="E18" s="168">
        <f>C18+D18</f>
        <v>280</v>
      </c>
    </row>
    <row r="19" spans="1:5" ht="18.75" customHeight="1" x14ac:dyDescent="0.25">
      <c r="A19" s="174" t="s">
        <v>309</v>
      </c>
      <c r="B19" s="158" t="s">
        <v>307</v>
      </c>
      <c r="C19" s="168">
        <v>2.4</v>
      </c>
      <c r="D19" s="168">
        <v>0</v>
      </c>
      <c r="E19" s="168">
        <v>2.4</v>
      </c>
    </row>
    <row r="20" spans="1:5" ht="18.75" customHeight="1" x14ac:dyDescent="0.25">
      <c r="A20" s="174" t="s">
        <v>310</v>
      </c>
      <c r="B20" s="158" t="s">
        <v>308</v>
      </c>
      <c r="C20" s="168">
        <v>55</v>
      </c>
      <c r="D20" s="168">
        <v>0</v>
      </c>
      <c r="E20" s="168">
        <v>55</v>
      </c>
    </row>
    <row r="21" spans="1:5" ht="48" customHeight="1" x14ac:dyDescent="0.25">
      <c r="A21" s="156" t="s">
        <v>120</v>
      </c>
      <c r="B21" s="157" t="s">
        <v>121</v>
      </c>
      <c r="C21" s="168">
        <v>110</v>
      </c>
      <c r="D21" s="168">
        <v>0</v>
      </c>
      <c r="E21" s="168">
        <v>110</v>
      </c>
    </row>
    <row r="22" spans="1:5" ht="45.75" customHeight="1" x14ac:dyDescent="0.25">
      <c r="A22" s="156" t="s">
        <v>123</v>
      </c>
      <c r="B22" s="157" t="s">
        <v>122</v>
      </c>
      <c r="C22" s="168">
        <v>15.5</v>
      </c>
      <c r="D22" s="168">
        <v>0</v>
      </c>
      <c r="E22" s="168">
        <f>C22+D22</f>
        <v>15.5</v>
      </c>
    </row>
    <row r="23" spans="1:5" ht="18.75" customHeight="1" x14ac:dyDescent="0.25">
      <c r="A23" s="154" t="s">
        <v>11</v>
      </c>
      <c r="B23" s="155" t="s">
        <v>12</v>
      </c>
      <c r="C23" s="167">
        <f>C24</f>
        <v>40</v>
      </c>
      <c r="D23" s="167">
        <f>D24</f>
        <v>0</v>
      </c>
      <c r="E23" s="167">
        <f>E24</f>
        <v>40</v>
      </c>
    </row>
    <row r="24" spans="1:5" ht="43.5" customHeight="1" x14ac:dyDescent="0.25">
      <c r="A24" s="156" t="s">
        <v>13</v>
      </c>
      <c r="B24" s="157" t="s">
        <v>14</v>
      </c>
      <c r="C24" s="168">
        <v>40</v>
      </c>
      <c r="D24" s="168">
        <v>0</v>
      </c>
      <c r="E24" s="168">
        <v>40</v>
      </c>
    </row>
    <row r="25" spans="1:5" ht="17.25" customHeight="1" x14ac:dyDescent="0.25">
      <c r="A25" s="169"/>
      <c r="B25" s="170" t="s">
        <v>299</v>
      </c>
      <c r="C25" s="173">
        <f>1732.6+C34</f>
        <v>1732.6</v>
      </c>
      <c r="D25" s="173">
        <f>D26+D32+D34</f>
        <v>5</v>
      </c>
      <c r="E25" s="173">
        <f>E26+E32+E34</f>
        <v>1737.6000000000001</v>
      </c>
    </row>
    <row r="26" spans="1:5" ht="27" customHeight="1" x14ac:dyDescent="0.25">
      <c r="A26" s="154" t="s">
        <v>360</v>
      </c>
      <c r="B26" s="155" t="s">
        <v>82</v>
      </c>
      <c r="C26" s="167">
        <v>1719.2</v>
      </c>
      <c r="D26" s="167">
        <f>D27+D28+D29</f>
        <v>0</v>
      </c>
      <c r="E26" s="167">
        <f>E27+E28+E29</f>
        <v>1719.2</v>
      </c>
    </row>
    <row r="27" spans="1:5" ht="36" customHeight="1" x14ac:dyDescent="0.25">
      <c r="A27" s="156" t="s">
        <v>15</v>
      </c>
      <c r="B27" s="157" t="s">
        <v>89</v>
      </c>
      <c r="C27" s="168">
        <v>0</v>
      </c>
      <c r="D27" s="168">
        <v>0</v>
      </c>
      <c r="E27" s="168">
        <v>0</v>
      </c>
    </row>
    <row r="28" spans="1:5" ht="45.75" customHeight="1" x14ac:dyDescent="0.25">
      <c r="A28" s="156" t="s">
        <v>16</v>
      </c>
      <c r="B28" s="157" t="s">
        <v>17</v>
      </c>
      <c r="C28" s="168">
        <v>1352</v>
      </c>
      <c r="D28" s="168">
        <v>0</v>
      </c>
      <c r="E28" s="168">
        <f>C28+D28</f>
        <v>1352</v>
      </c>
    </row>
    <row r="29" spans="1:5" ht="47.25" customHeight="1" x14ac:dyDescent="0.25">
      <c r="A29" s="156" t="s">
        <v>96</v>
      </c>
      <c r="B29" s="157" t="s">
        <v>94</v>
      </c>
      <c r="C29" s="168">
        <v>367.2</v>
      </c>
      <c r="D29" s="168">
        <v>0</v>
      </c>
      <c r="E29" s="168">
        <v>367.2</v>
      </c>
    </row>
    <row r="30" spans="1:5" ht="27.75" customHeight="1" x14ac:dyDescent="0.25">
      <c r="A30" s="161" t="s">
        <v>272</v>
      </c>
      <c r="B30" s="159" t="s">
        <v>340</v>
      </c>
      <c r="C30" s="167">
        <v>0</v>
      </c>
      <c r="D30" s="167">
        <v>0</v>
      </c>
      <c r="E30" s="167">
        <f>E31</f>
        <v>0</v>
      </c>
    </row>
    <row r="31" spans="1:5" ht="21" customHeight="1" x14ac:dyDescent="0.25">
      <c r="A31" s="162" t="s">
        <v>273</v>
      </c>
      <c r="B31" s="158" t="s">
        <v>274</v>
      </c>
      <c r="C31" s="168">
        <v>0</v>
      </c>
      <c r="D31" s="168">
        <v>0</v>
      </c>
      <c r="E31" s="168">
        <v>0</v>
      </c>
    </row>
    <row r="32" spans="1:5" ht="12.75" customHeight="1" x14ac:dyDescent="0.25">
      <c r="A32" s="154" t="s">
        <v>268</v>
      </c>
      <c r="B32" s="159" t="s">
        <v>269</v>
      </c>
      <c r="C32" s="167">
        <v>13.4</v>
      </c>
      <c r="D32" s="167">
        <v>0</v>
      </c>
      <c r="E32" s="167">
        <f>E33</f>
        <v>13.4</v>
      </c>
    </row>
    <row r="33" spans="1:5" ht="23.25" customHeight="1" x14ac:dyDescent="0.25">
      <c r="A33" s="156" t="s">
        <v>270</v>
      </c>
      <c r="B33" s="158" t="s">
        <v>271</v>
      </c>
      <c r="C33" s="168">
        <v>13.4</v>
      </c>
      <c r="D33" s="168">
        <v>0</v>
      </c>
      <c r="E33" s="168">
        <v>13.4</v>
      </c>
    </row>
    <row r="34" spans="1:5" s="202" customFormat="1" ht="59.25" customHeight="1" x14ac:dyDescent="0.2">
      <c r="A34" s="154" t="s">
        <v>388</v>
      </c>
      <c r="B34" s="159" t="s">
        <v>386</v>
      </c>
      <c r="C34" s="167">
        <f>C35</f>
        <v>0</v>
      </c>
      <c r="D34" s="167">
        <f>D35</f>
        <v>5</v>
      </c>
      <c r="E34" s="167">
        <f>E35</f>
        <v>5</v>
      </c>
    </row>
    <row r="35" spans="1:5" ht="57" customHeight="1" x14ac:dyDescent="0.25">
      <c r="A35" s="156" t="s">
        <v>387</v>
      </c>
      <c r="B35" s="158" t="s">
        <v>386</v>
      </c>
      <c r="C35" s="168">
        <v>0</v>
      </c>
      <c r="D35" s="168">
        <v>5</v>
      </c>
      <c r="E35" s="168">
        <v>5</v>
      </c>
    </row>
    <row r="36" spans="1:5" ht="16.5" customHeight="1" x14ac:dyDescent="0.25">
      <c r="A36" s="171" t="s">
        <v>18</v>
      </c>
      <c r="B36" s="170" t="s">
        <v>83</v>
      </c>
      <c r="C36" s="173">
        <v>13201.7</v>
      </c>
      <c r="D36" s="173">
        <f>D37+D39+D43+D45+D47+D49</f>
        <v>415.7</v>
      </c>
      <c r="E36" s="173">
        <f>E37+E39+E43+E45+E47+E49</f>
        <v>13617.387999999999</v>
      </c>
    </row>
    <row r="37" spans="1:5" ht="27.75" customHeight="1" x14ac:dyDescent="0.25">
      <c r="A37" s="156" t="s">
        <v>361</v>
      </c>
      <c r="B37" s="157" t="s">
        <v>84</v>
      </c>
      <c r="C37" s="168">
        <v>7718.9</v>
      </c>
      <c r="D37" s="168">
        <f>D38</f>
        <v>0</v>
      </c>
      <c r="E37" s="168">
        <f>E38</f>
        <v>7718.9</v>
      </c>
    </row>
    <row r="38" spans="1:5" ht="23.25" customHeight="1" x14ac:dyDescent="0.25">
      <c r="A38" s="156" t="s">
        <v>259</v>
      </c>
      <c r="B38" s="157" t="s">
        <v>90</v>
      </c>
      <c r="C38" s="168">
        <v>7718.9</v>
      </c>
      <c r="D38" s="168">
        <v>0</v>
      </c>
      <c r="E38" s="168">
        <v>7718.9</v>
      </c>
    </row>
    <row r="39" spans="1:5" ht="28.5" customHeight="1" x14ac:dyDescent="0.25">
      <c r="A39" s="154" t="s">
        <v>362</v>
      </c>
      <c r="B39" s="155" t="s">
        <v>85</v>
      </c>
      <c r="C39" s="167">
        <v>447.488</v>
      </c>
      <c r="D39" s="167">
        <f>D40+D41+D42</f>
        <v>15.7</v>
      </c>
      <c r="E39" s="167">
        <f>E40+E41+E42</f>
        <v>463.18799999999999</v>
      </c>
    </row>
    <row r="40" spans="1:5" ht="31.5" customHeight="1" x14ac:dyDescent="0.25">
      <c r="A40" s="156" t="s">
        <v>275</v>
      </c>
      <c r="B40" s="158" t="s">
        <v>276</v>
      </c>
      <c r="C40" s="168">
        <v>1.488</v>
      </c>
      <c r="D40" s="168">
        <v>15.7</v>
      </c>
      <c r="E40" s="168">
        <f>1.488+15.7</f>
        <v>17.187999999999999</v>
      </c>
    </row>
    <row r="41" spans="1:5" ht="30.75" customHeight="1" x14ac:dyDescent="0.25">
      <c r="A41" s="156" t="s">
        <v>261</v>
      </c>
      <c r="B41" s="157" t="s">
        <v>92</v>
      </c>
      <c r="C41" s="168">
        <v>438</v>
      </c>
      <c r="D41" s="168">
        <v>0</v>
      </c>
      <c r="E41" s="168">
        <v>438</v>
      </c>
    </row>
    <row r="42" spans="1:5" ht="33.75" customHeight="1" x14ac:dyDescent="0.25">
      <c r="A42" s="156" t="s">
        <v>260</v>
      </c>
      <c r="B42" s="157" t="s">
        <v>91</v>
      </c>
      <c r="C42" s="168">
        <v>8</v>
      </c>
      <c r="D42" s="168">
        <v>0</v>
      </c>
      <c r="E42" s="168">
        <v>8</v>
      </c>
    </row>
    <row r="43" spans="1:5" ht="14.25" customHeight="1" x14ac:dyDescent="0.25">
      <c r="A43" s="154" t="s">
        <v>363</v>
      </c>
      <c r="B43" s="155" t="s">
        <v>63</v>
      </c>
      <c r="C43" s="167">
        <v>5035.3</v>
      </c>
      <c r="D43" s="167">
        <f>D44</f>
        <v>0</v>
      </c>
      <c r="E43" s="167">
        <f>E44</f>
        <v>5035.3</v>
      </c>
    </row>
    <row r="44" spans="1:5" ht="22.5" customHeight="1" x14ac:dyDescent="0.25">
      <c r="A44" s="156" t="s">
        <v>262</v>
      </c>
      <c r="B44" s="157" t="s">
        <v>93</v>
      </c>
      <c r="C44" s="168">
        <v>5035.3</v>
      </c>
      <c r="D44" s="168">
        <v>0</v>
      </c>
      <c r="E44" s="168">
        <v>5035.3</v>
      </c>
    </row>
    <row r="45" spans="1:5" ht="27" customHeight="1" x14ac:dyDescent="0.25">
      <c r="A45" s="154" t="s">
        <v>364</v>
      </c>
      <c r="B45" s="155" t="s">
        <v>365</v>
      </c>
      <c r="C45" s="167">
        <v>0</v>
      </c>
      <c r="D45" s="167">
        <f>D46</f>
        <v>400</v>
      </c>
      <c r="E45" s="167">
        <f>E46</f>
        <v>400</v>
      </c>
    </row>
    <row r="46" spans="1:5" ht="22.5" x14ac:dyDescent="0.25">
      <c r="A46" s="156" t="s">
        <v>366</v>
      </c>
      <c r="B46" s="157" t="s">
        <v>367</v>
      </c>
      <c r="C46" s="168">
        <v>0</v>
      </c>
      <c r="D46" s="168">
        <v>400</v>
      </c>
      <c r="E46" s="168">
        <f>C46+D46</f>
        <v>400</v>
      </c>
    </row>
    <row r="47" spans="1:5" ht="22.5" x14ac:dyDescent="0.25">
      <c r="A47" s="154" t="s">
        <v>368</v>
      </c>
      <c r="B47" s="155" t="s">
        <v>369</v>
      </c>
      <c r="C47" s="167">
        <v>0</v>
      </c>
      <c r="D47" s="167">
        <f>D48</f>
        <v>0</v>
      </c>
      <c r="E47" s="167">
        <f>E48</f>
        <v>0</v>
      </c>
    </row>
    <row r="48" spans="1:5" ht="22.5" x14ac:dyDescent="0.25">
      <c r="A48" s="156" t="s">
        <v>370</v>
      </c>
      <c r="B48" s="157" t="s">
        <v>371</v>
      </c>
      <c r="C48" s="168">
        <v>0</v>
      </c>
      <c r="D48" s="168">
        <v>0</v>
      </c>
      <c r="E48" s="168">
        <v>0</v>
      </c>
    </row>
    <row r="49" spans="1:5" ht="22.5" x14ac:dyDescent="0.25">
      <c r="A49" s="154" t="s">
        <v>185</v>
      </c>
      <c r="B49" s="155" t="s">
        <v>95</v>
      </c>
      <c r="C49" s="167">
        <v>0</v>
      </c>
      <c r="D49" s="167">
        <f>D50</f>
        <v>0</v>
      </c>
      <c r="E49" s="167">
        <f>E50</f>
        <v>0</v>
      </c>
    </row>
    <row r="50" spans="1:5" x14ac:dyDescent="0.25">
      <c r="A50" s="156" t="s">
        <v>341</v>
      </c>
      <c r="B50" s="157" t="s">
        <v>95</v>
      </c>
      <c r="C50" s="168">
        <v>0</v>
      </c>
      <c r="D50" s="168">
        <v>0</v>
      </c>
      <c r="E50" s="168">
        <v>0</v>
      </c>
    </row>
    <row r="51" spans="1:5" x14ac:dyDescent="0.25">
      <c r="A51" s="154"/>
      <c r="B51" s="155" t="s">
        <v>19</v>
      </c>
      <c r="C51" s="167">
        <v>35323.000000000007</v>
      </c>
      <c r="D51" s="167">
        <f>D36+D25+D8</f>
        <v>1447.4084300000002</v>
      </c>
      <c r="E51" s="167">
        <f>E36+E25+E8</f>
        <v>36770.396430000001</v>
      </c>
    </row>
    <row r="53" spans="1:5" x14ac:dyDescent="0.25">
      <c r="B53" s="102" t="s">
        <v>338</v>
      </c>
      <c r="C53" s="103">
        <f>C49-'расходы 2020'!F221</f>
        <v>-36874.487999999998</v>
      </c>
    </row>
    <row r="54" spans="1:5" x14ac:dyDescent="0.25">
      <c r="B54" s="79"/>
      <c r="C54" s="48"/>
      <c r="E54" s="230"/>
    </row>
  </sheetData>
  <mergeCells count="1">
    <mergeCell ref="A5:C5"/>
  </mergeCells>
  <pageMargins left="0" right="0" top="0" bottom="0" header="0" footer="0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6"/>
  <sheetViews>
    <sheetView topLeftCell="A202" zoomScaleNormal="100" workbookViewId="0">
      <selection activeCell="H221" sqref="H221"/>
    </sheetView>
  </sheetViews>
  <sheetFormatPr defaultRowHeight="11.25" x14ac:dyDescent="0.2"/>
  <cols>
    <col min="1" max="1" width="50.42578125" style="4" customWidth="1"/>
    <col min="2" max="2" width="5.42578125" style="5" customWidth="1"/>
    <col min="3" max="3" width="5.28515625" style="5" customWidth="1"/>
    <col min="4" max="4" width="10.5703125" style="6" customWidth="1"/>
    <col min="5" max="5" width="7.140625" style="7" customWidth="1"/>
    <col min="6" max="6" width="17.28515625" style="5" customWidth="1"/>
    <col min="7" max="16384" width="9.140625" style="7"/>
  </cols>
  <sheetData>
    <row r="1" spans="1:8" ht="56.25" customHeight="1" x14ac:dyDescent="0.2">
      <c r="G1" s="209" t="s">
        <v>389</v>
      </c>
      <c r="H1" s="209"/>
    </row>
    <row r="3" spans="1:8" ht="66.75" customHeight="1" x14ac:dyDescent="0.2">
      <c r="F3" s="7"/>
      <c r="G3" s="209" t="s">
        <v>343</v>
      </c>
      <c r="H3" s="209"/>
    </row>
    <row r="4" spans="1:8" ht="45" customHeight="1" x14ac:dyDescent="0.2">
      <c r="A4" s="210" t="s">
        <v>267</v>
      </c>
      <c r="B4" s="210"/>
      <c r="C4" s="210"/>
      <c r="D4" s="210"/>
      <c r="E4" s="210"/>
      <c r="F4" s="210"/>
      <c r="G4" s="210"/>
      <c r="H4" s="210"/>
    </row>
    <row r="5" spans="1:8" ht="21" customHeight="1" x14ac:dyDescent="0.2"/>
    <row r="6" spans="1:8" x14ac:dyDescent="0.2">
      <c r="F6" s="5" t="s">
        <v>186</v>
      </c>
    </row>
    <row r="7" spans="1:8" ht="74.25" customHeight="1" x14ac:dyDescent="0.2">
      <c r="A7" s="111" t="s">
        <v>20</v>
      </c>
      <c r="B7" s="111" t="s">
        <v>21</v>
      </c>
      <c r="C7" s="111" t="s">
        <v>22</v>
      </c>
      <c r="D7" s="112" t="s">
        <v>23</v>
      </c>
      <c r="E7" s="111" t="s">
        <v>24</v>
      </c>
      <c r="F7" s="133" t="s">
        <v>350</v>
      </c>
      <c r="G7" s="132" t="s">
        <v>347</v>
      </c>
      <c r="H7" s="132" t="s">
        <v>348</v>
      </c>
    </row>
    <row r="8" spans="1:8" ht="22.5" customHeight="1" x14ac:dyDescent="0.2">
      <c r="A8" s="116" t="s">
        <v>25</v>
      </c>
      <c r="B8" s="117">
        <v>1</v>
      </c>
      <c r="C8" s="117">
        <v>0</v>
      </c>
      <c r="D8" s="118" t="s">
        <v>64</v>
      </c>
      <c r="E8" s="119" t="s">
        <v>64</v>
      </c>
      <c r="F8" s="57">
        <f>F9+F15+F21+F32+F38</f>
        <v>18743.7</v>
      </c>
      <c r="G8" s="57">
        <f>G9+G15+G21+G32+G38</f>
        <v>39.599999999999994</v>
      </c>
      <c r="H8" s="57">
        <f>H9+H15+H21+H32+H38</f>
        <v>18783.3</v>
      </c>
    </row>
    <row r="9" spans="1:8" ht="22.5" customHeight="1" x14ac:dyDescent="0.2">
      <c r="A9" s="72" t="s">
        <v>26</v>
      </c>
      <c r="B9" s="92">
        <v>1</v>
      </c>
      <c r="C9" s="92">
        <v>2</v>
      </c>
      <c r="D9" s="60" t="s">
        <v>64</v>
      </c>
      <c r="E9" s="93" t="s">
        <v>64</v>
      </c>
      <c r="F9" s="56">
        <f t="shared" ref="F9:H10" si="0">F10</f>
        <v>2019</v>
      </c>
      <c r="G9" s="56">
        <f t="shared" si="0"/>
        <v>0</v>
      </c>
      <c r="H9" s="56">
        <f t="shared" si="0"/>
        <v>2019</v>
      </c>
    </row>
    <row r="10" spans="1:8" ht="26.25" customHeight="1" x14ac:dyDescent="0.2">
      <c r="A10" s="71" t="s">
        <v>311</v>
      </c>
      <c r="B10" s="11">
        <v>1</v>
      </c>
      <c r="C10" s="11">
        <v>2</v>
      </c>
      <c r="D10" s="68" t="s">
        <v>189</v>
      </c>
      <c r="E10" s="52" t="s">
        <v>64</v>
      </c>
      <c r="F10" s="9">
        <f>F11</f>
        <v>2019</v>
      </c>
      <c r="G10" s="9">
        <f t="shared" si="0"/>
        <v>0</v>
      </c>
      <c r="H10" s="9">
        <f t="shared" si="0"/>
        <v>2019</v>
      </c>
    </row>
    <row r="11" spans="1:8" ht="35.25" customHeight="1" x14ac:dyDescent="0.2">
      <c r="A11" s="71" t="s">
        <v>117</v>
      </c>
      <c r="B11" s="11">
        <v>1</v>
      </c>
      <c r="C11" s="11">
        <v>2</v>
      </c>
      <c r="D11" s="68" t="s">
        <v>190</v>
      </c>
      <c r="E11" s="52"/>
      <c r="F11" s="9">
        <f>+F12</f>
        <v>2019</v>
      </c>
      <c r="G11" s="9">
        <f t="shared" ref="G11:H11" si="1">+G12</f>
        <v>0</v>
      </c>
      <c r="H11" s="9">
        <f t="shared" si="1"/>
        <v>2019</v>
      </c>
    </row>
    <row r="12" spans="1:8" ht="21" customHeight="1" x14ac:dyDescent="0.2">
      <c r="A12" s="71" t="s">
        <v>97</v>
      </c>
      <c r="B12" s="11">
        <v>1</v>
      </c>
      <c r="C12" s="11">
        <v>2</v>
      </c>
      <c r="D12" s="68" t="s">
        <v>191</v>
      </c>
      <c r="E12" s="52" t="s">
        <v>64</v>
      </c>
      <c r="F12" s="9">
        <f>F13</f>
        <v>2019</v>
      </c>
      <c r="G12" s="9">
        <f t="shared" ref="G12:H13" si="2">G13</f>
        <v>0</v>
      </c>
      <c r="H12" s="9">
        <f t="shared" si="2"/>
        <v>2019</v>
      </c>
    </row>
    <row r="13" spans="1:8" ht="47.25" customHeight="1" x14ac:dyDescent="0.2">
      <c r="A13" s="70" t="s">
        <v>68</v>
      </c>
      <c r="B13" s="11">
        <v>1</v>
      </c>
      <c r="C13" s="11">
        <v>2</v>
      </c>
      <c r="D13" s="68" t="s">
        <v>191</v>
      </c>
      <c r="E13" s="52" t="s">
        <v>69</v>
      </c>
      <c r="F13" s="9">
        <f>F14</f>
        <v>2019</v>
      </c>
      <c r="G13" s="9">
        <f t="shared" si="2"/>
        <v>0</v>
      </c>
      <c r="H13" s="9">
        <f t="shared" si="2"/>
        <v>2019</v>
      </c>
    </row>
    <row r="14" spans="1:8" ht="25.5" customHeight="1" x14ac:dyDescent="0.2">
      <c r="A14" s="70" t="s">
        <v>72</v>
      </c>
      <c r="B14" s="11">
        <v>1</v>
      </c>
      <c r="C14" s="11">
        <v>2</v>
      </c>
      <c r="D14" s="68" t="s">
        <v>191</v>
      </c>
      <c r="E14" s="52" t="s">
        <v>73</v>
      </c>
      <c r="F14" s="9">
        <f>'расходы по структуре 2020 '!G14</f>
        <v>2019</v>
      </c>
      <c r="G14" s="10">
        <v>0</v>
      </c>
      <c r="H14" s="10">
        <f>F14+G14</f>
        <v>2019</v>
      </c>
    </row>
    <row r="15" spans="1:8" ht="38.25" customHeight="1" x14ac:dyDescent="0.2">
      <c r="A15" s="94" t="s">
        <v>27</v>
      </c>
      <c r="B15" s="92">
        <v>1</v>
      </c>
      <c r="C15" s="92">
        <v>4</v>
      </c>
      <c r="D15" s="60"/>
      <c r="E15" s="93"/>
      <c r="F15" s="56">
        <f t="shared" ref="F15:H19" si="3">F16</f>
        <v>11173</v>
      </c>
      <c r="G15" s="56">
        <f t="shared" si="3"/>
        <v>0</v>
      </c>
      <c r="H15" s="56">
        <f t="shared" si="3"/>
        <v>11173</v>
      </c>
    </row>
    <row r="16" spans="1:8" ht="33.75" customHeight="1" x14ac:dyDescent="0.2">
      <c r="A16" s="71" t="s">
        <v>311</v>
      </c>
      <c r="B16" s="11">
        <v>1</v>
      </c>
      <c r="C16" s="11">
        <v>4</v>
      </c>
      <c r="D16" s="68" t="s">
        <v>189</v>
      </c>
      <c r="E16" s="52" t="s">
        <v>64</v>
      </c>
      <c r="F16" s="9">
        <f>F17</f>
        <v>11173</v>
      </c>
      <c r="G16" s="9">
        <f t="shared" si="3"/>
        <v>0</v>
      </c>
      <c r="H16" s="9">
        <f t="shared" si="3"/>
        <v>11173</v>
      </c>
    </row>
    <row r="17" spans="1:8" ht="33.75" customHeight="1" x14ac:dyDescent="0.2">
      <c r="A17" s="71" t="s">
        <v>117</v>
      </c>
      <c r="B17" s="11">
        <v>1</v>
      </c>
      <c r="C17" s="11">
        <v>4</v>
      </c>
      <c r="D17" s="68" t="s">
        <v>190</v>
      </c>
      <c r="E17" s="52"/>
      <c r="F17" s="9">
        <f t="shared" si="3"/>
        <v>11173</v>
      </c>
      <c r="G17" s="9">
        <f t="shared" si="3"/>
        <v>0</v>
      </c>
      <c r="H17" s="9">
        <f t="shared" si="3"/>
        <v>11173</v>
      </c>
    </row>
    <row r="18" spans="1:8" ht="11.25" customHeight="1" x14ac:dyDescent="0.2">
      <c r="A18" s="71" t="s">
        <v>55</v>
      </c>
      <c r="B18" s="11">
        <v>1</v>
      </c>
      <c r="C18" s="11">
        <v>4</v>
      </c>
      <c r="D18" s="68" t="s">
        <v>192</v>
      </c>
      <c r="E18" s="52" t="s">
        <v>64</v>
      </c>
      <c r="F18" s="9">
        <f t="shared" si="3"/>
        <v>11173</v>
      </c>
      <c r="G18" s="9">
        <f t="shared" si="3"/>
        <v>0</v>
      </c>
      <c r="H18" s="9">
        <f t="shared" si="3"/>
        <v>11173</v>
      </c>
    </row>
    <row r="19" spans="1:8" ht="45" customHeight="1" x14ac:dyDescent="0.2">
      <c r="A19" s="70" t="s">
        <v>68</v>
      </c>
      <c r="B19" s="11">
        <v>1</v>
      </c>
      <c r="C19" s="11">
        <v>4</v>
      </c>
      <c r="D19" s="68" t="s">
        <v>192</v>
      </c>
      <c r="E19" s="52" t="s">
        <v>69</v>
      </c>
      <c r="F19" s="9">
        <f t="shared" si="3"/>
        <v>11173</v>
      </c>
      <c r="G19" s="9">
        <f t="shared" si="3"/>
        <v>0</v>
      </c>
      <c r="H19" s="9">
        <f t="shared" si="3"/>
        <v>11173</v>
      </c>
    </row>
    <row r="20" spans="1:8" ht="22.5" x14ac:dyDescent="0.2">
      <c r="A20" s="70" t="s">
        <v>72</v>
      </c>
      <c r="B20" s="11">
        <v>1</v>
      </c>
      <c r="C20" s="11">
        <v>4</v>
      </c>
      <c r="D20" s="68" t="s">
        <v>192</v>
      </c>
      <c r="E20" s="52" t="s">
        <v>73</v>
      </c>
      <c r="F20" s="10">
        <f>'расходы по структуре 2020 '!G23</f>
        <v>11173</v>
      </c>
      <c r="G20" s="10">
        <v>0</v>
      </c>
      <c r="H20" s="10">
        <f>'расходы по структуре 2020 '!I23</f>
        <v>11173</v>
      </c>
    </row>
    <row r="21" spans="1:8" ht="38.25" customHeight="1" x14ac:dyDescent="0.2">
      <c r="A21" s="94" t="s">
        <v>107</v>
      </c>
      <c r="B21" s="92">
        <v>1</v>
      </c>
      <c r="C21" s="92">
        <v>6</v>
      </c>
      <c r="D21" s="60"/>
      <c r="E21" s="93"/>
      <c r="F21" s="56">
        <f>F22+F27</f>
        <v>34.700000000000003</v>
      </c>
      <c r="G21" s="56">
        <f t="shared" ref="G21:H21" si="4">G22+G27</f>
        <v>0</v>
      </c>
      <c r="H21" s="56">
        <f t="shared" si="4"/>
        <v>34.700000000000003</v>
      </c>
    </row>
    <row r="22" spans="1:8" ht="18" customHeight="1" x14ac:dyDescent="0.2">
      <c r="A22" s="71" t="s">
        <v>81</v>
      </c>
      <c r="B22" s="11">
        <v>1</v>
      </c>
      <c r="C22" s="11">
        <v>6</v>
      </c>
      <c r="D22" s="68" t="s">
        <v>188</v>
      </c>
      <c r="E22" s="52"/>
      <c r="F22" s="9">
        <f>F23</f>
        <v>14.2</v>
      </c>
      <c r="G22" s="9">
        <f t="shared" ref="G22:H23" si="5">G23</f>
        <v>0</v>
      </c>
      <c r="H22" s="9">
        <f t="shared" si="5"/>
        <v>14.2</v>
      </c>
    </row>
    <row r="23" spans="1:8" ht="24" customHeight="1" x14ac:dyDescent="0.2">
      <c r="A23" s="71" t="s">
        <v>256</v>
      </c>
      <c r="B23" s="11">
        <v>1</v>
      </c>
      <c r="C23" s="11">
        <v>6</v>
      </c>
      <c r="D23" s="68" t="s">
        <v>194</v>
      </c>
      <c r="E23" s="52"/>
      <c r="F23" s="9">
        <f>F24</f>
        <v>14.2</v>
      </c>
      <c r="G23" s="9">
        <f t="shared" si="5"/>
        <v>0</v>
      </c>
      <c r="H23" s="9">
        <f t="shared" si="5"/>
        <v>14.2</v>
      </c>
    </row>
    <row r="24" spans="1:8" ht="45" customHeight="1" x14ac:dyDescent="0.2">
      <c r="A24" s="70" t="s">
        <v>106</v>
      </c>
      <c r="B24" s="11">
        <v>1</v>
      </c>
      <c r="C24" s="11">
        <v>6</v>
      </c>
      <c r="D24" s="68" t="s">
        <v>195</v>
      </c>
      <c r="E24" s="52"/>
      <c r="F24" s="9">
        <f t="shared" ref="F24:H25" si="6">F25</f>
        <v>14.2</v>
      </c>
      <c r="G24" s="9">
        <f t="shared" si="6"/>
        <v>0</v>
      </c>
      <c r="H24" s="9">
        <f t="shared" si="6"/>
        <v>14.2</v>
      </c>
    </row>
    <row r="25" spans="1:8" ht="11.25" customHeight="1" x14ac:dyDescent="0.2">
      <c r="A25" s="70" t="s">
        <v>80</v>
      </c>
      <c r="B25" s="11">
        <v>1</v>
      </c>
      <c r="C25" s="11">
        <v>6</v>
      </c>
      <c r="D25" s="68" t="s">
        <v>195</v>
      </c>
      <c r="E25" s="52">
        <v>500</v>
      </c>
      <c r="F25" s="9">
        <f t="shared" si="6"/>
        <v>14.2</v>
      </c>
      <c r="G25" s="9">
        <f t="shared" si="6"/>
        <v>0</v>
      </c>
      <c r="H25" s="9">
        <f t="shared" si="6"/>
        <v>14.2</v>
      </c>
    </row>
    <row r="26" spans="1:8" ht="11.25" customHeight="1" x14ac:dyDescent="0.2">
      <c r="A26" s="70" t="s">
        <v>63</v>
      </c>
      <c r="B26" s="11">
        <v>1</v>
      </c>
      <c r="C26" s="11">
        <v>6</v>
      </c>
      <c r="D26" s="68" t="s">
        <v>195</v>
      </c>
      <c r="E26" s="52">
        <v>540</v>
      </c>
      <c r="F26" s="9">
        <v>14.2</v>
      </c>
      <c r="G26" s="10">
        <v>0</v>
      </c>
      <c r="H26" s="10">
        <f>F26</f>
        <v>14.2</v>
      </c>
    </row>
    <row r="27" spans="1:8" ht="27" customHeight="1" x14ac:dyDescent="0.2">
      <c r="A27" s="71" t="s">
        <v>311</v>
      </c>
      <c r="B27" s="11">
        <v>1</v>
      </c>
      <c r="C27" s="11">
        <v>6</v>
      </c>
      <c r="D27" s="68" t="s">
        <v>189</v>
      </c>
      <c r="E27" s="52"/>
      <c r="F27" s="9">
        <f>F28</f>
        <v>20.5</v>
      </c>
      <c r="G27" s="9">
        <f t="shared" ref="G27:H30" si="7">G28</f>
        <v>0</v>
      </c>
      <c r="H27" s="9">
        <f t="shared" si="7"/>
        <v>20.5</v>
      </c>
    </row>
    <row r="28" spans="1:8" ht="38.25" customHeight="1" x14ac:dyDescent="0.2">
      <c r="A28" s="71" t="s">
        <v>117</v>
      </c>
      <c r="B28" s="11">
        <v>1</v>
      </c>
      <c r="C28" s="11">
        <v>6</v>
      </c>
      <c r="D28" s="68" t="s">
        <v>190</v>
      </c>
      <c r="E28" s="52"/>
      <c r="F28" s="9">
        <f>F29</f>
        <v>20.5</v>
      </c>
      <c r="G28" s="9">
        <f t="shared" si="7"/>
        <v>0</v>
      </c>
      <c r="H28" s="9">
        <f t="shared" si="7"/>
        <v>20.5</v>
      </c>
    </row>
    <row r="29" spans="1:8" ht="50.25" customHeight="1" x14ac:dyDescent="0.2">
      <c r="A29" s="70" t="s">
        <v>106</v>
      </c>
      <c r="B29" s="11">
        <v>1</v>
      </c>
      <c r="C29" s="11">
        <v>6</v>
      </c>
      <c r="D29" s="68" t="s">
        <v>193</v>
      </c>
      <c r="E29" s="52"/>
      <c r="F29" s="9">
        <f>F30</f>
        <v>20.5</v>
      </c>
      <c r="G29" s="9">
        <f t="shared" si="7"/>
        <v>0</v>
      </c>
      <c r="H29" s="9">
        <f t="shared" si="7"/>
        <v>20.5</v>
      </c>
    </row>
    <row r="30" spans="1:8" ht="15" customHeight="1" x14ac:dyDescent="0.2">
      <c r="A30" s="70" t="s">
        <v>80</v>
      </c>
      <c r="B30" s="11">
        <v>1</v>
      </c>
      <c r="C30" s="11">
        <v>6</v>
      </c>
      <c r="D30" s="68" t="s">
        <v>193</v>
      </c>
      <c r="E30" s="52">
        <v>500</v>
      </c>
      <c r="F30" s="9">
        <f>F31</f>
        <v>20.5</v>
      </c>
      <c r="G30" s="9">
        <f t="shared" si="7"/>
        <v>0</v>
      </c>
      <c r="H30" s="9">
        <f t="shared" si="7"/>
        <v>20.5</v>
      </c>
    </row>
    <row r="31" spans="1:8" ht="15.75" customHeight="1" x14ac:dyDescent="0.2">
      <c r="A31" s="70" t="s">
        <v>63</v>
      </c>
      <c r="B31" s="11">
        <v>1</v>
      </c>
      <c r="C31" s="11">
        <v>6</v>
      </c>
      <c r="D31" s="68" t="s">
        <v>193</v>
      </c>
      <c r="E31" s="52">
        <v>540</v>
      </c>
      <c r="F31" s="9">
        <v>20.5</v>
      </c>
      <c r="G31" s="10">
        <v>0</v>
      </c>
      <c r="H31" s="10">
        <f>'расходы по структуре 2020 '!I37</f>
        <v>20.5</v>
      </c>
    </row>
    <row r="32" spans="1:8" ht="11.25" customHeight="1" x14ac:dyDescent="0.2">
      <c r="A32" s="72" t="s">
        <v>28</v>
      </c>
      <c r="B32" s="92">
        <v>1</v>
      </c>
      <c r="C32" s="92">
        <v>11</v>
      </c>
      <c r="D32" s="60"/>
      <c r="E32" s="93" t="s">
        <v>64</v>
      </c>
      <c r="F32" s="56">
        <f t="shared" ref="F32:H36" si="8">F33</f>
        <v>50</v>
      </c>
      <c r="G32" s="56">
        <f t="shared" si="8"/>
        <v>-50</v>
      </c>
      <c r="H32" s="56">
        <f t="shared" si="8"/>
        <v>0</v>
      </c>
    </row>
    <row r="33" spans="1:8" ht="12.75" customHeight="1" x14ac:dyDescent="0.2">
      <c r="A33" s="71" t="s">
        <v>81</v>
      </c>
      <c r="B33" s="11">
        <v>1</v>
      </c>
      <c r="C33" s="11">
        <v>11</v>
      </c>
      <c r="D33" s="68" t="s">
        <v>188</v>
      </c>
      <c r="E33" s="52" t="s">
        <v>64</v>
      </c>
      <c r="F33" s="9">
        <f t="shared" si="8"/>
        <v>50</v>
      </c>
      <c r="G33" s="9">
        <f t="shared" si="8"/>
        <v>-50</v>
      </c>
      <c r="H33" s="9">
        <f t="shared" si="8"/>
        <v>0</v>
      </c>
    </row>
    <row r="34" spans="1:8" ht="37.5" customHeight="1" x14ac:dyDescent="0.2">
      <c r="A34" s="71" t="s">
        <v>118</v>
      </c>
      <c r="B34" s="11">
        <v>1</v>
      </c>
      <c r="C34" s="11">
        <v>11</v>
      </c>
      <c r="D34" s="68" t="s">
        <v>196</v>
      </c>
      <c r="E34" s="52" t="s">
        <v>64</v>
      </c>
      <c r="F34" s="9">
        <f>F35</f>
        <v>50</v>
      </c>
      <c r="G34" s="9">
        <f>G35</f>
        <v>-50</v>
      </c>
      <c r="H34" s="9">
        <f>H35</f>
        <v>0</v>
      </c>
    </row>
    <row r="35" spans="1:8" ht="12" customHeight="1" x14ac:dyDescent="0.2">
      <c r="A35" s="71" t="s">
        <v>187</v>
      </c>
      <c r="B35" s="11">
        <v>1</v>
      </c>
      <c r="C35" s="11">
        <v>11</v>
      </c>
      <c r="D35" s="68" t="s">
        <v>197</v>
      </c>
      <c r="E35" s="52"/>
      <c r="F35" s="9">
        <f t="shared" si="8"/>
        <v>50</v>
      </c>
      <c r="G35" s="9">
        <f t="shared" si="8"/>
        <v>-50</v>
      </c>
      <c r="H35" s="9">
        <f t="shared" si="8"/>
        <v>0</v>
      </c>
    </row>
    <row r="36" spans="1:8" ht="11.25" customHeight="1" x14ac:dyDescent="0.2">
      <c r="A36" s="70" t="s">
        <v>74</v>
      </c>
      <c r="B36" s="11">
        <v>1</v>
      </c>
      <c r="C36" s="11">
        <v>11</v>
      </c>
      <c r="D36" s="68" t="s">
        <v>197</v>
      </c>
      <c r="E36" s="52" t="s">
        <v>75</v>
      </c>
      <c r="F36" s="9">
        <f t="shared" si="8"/>
        <v>50</v>
      </c>
      <c r="G36" s="9">
        <f t="shared" si="8"/>
        <v>-50</v>
      </c>
      <c r="H36" s="9">
        <f t="shared" si="8"/>
        <v>0</v>
      </c>
    </row>
    <row r="37" spans="1:8" x14ac:dyDescent="0.2">
      <c r="A37" s="70" t="s">
        <v>58</v>
      </c>
      <c r="B37" s="11">
        <v>1</v>
      </c>
      <c r="C37" s="11">
        <v>11</v>
      </c>
      <c r="D37" s="68" t="s">
        <v>197</v>
      </c>
      <c r="E37" s="52" t="s">
        <v>52</v>
      </c>
      <c r="F37" s="9">
        <v>50</v>
      </c>
      <c r="G37" s="9">
        <v>-50</v>
      </c>
      <c r="H37" s="9">
        <f>F37+G37</f>
        <v>0</v>
      </c>
    </row>
    <row r="38" spans="1:8" ht="11.25" customHeight="1" x14ac:dyDescent="0.2">
      <c r="A38" s="72" t="s">
        <v>29</v>
      </c>
      <c r="B38" s="92">
        <v>1</v>
      </c>
      <c r="C38" s="92">
        <v>13</v>
      </c>
      <c r="D38" s="60" t="s">
        <v>64</v>
      </c>
      <c r="E38" s="93" t="s">
        <v>64</v>
      </c>
      <c r="F38" s="56">
        <f>F44+F59+F70</f>
        <v>5467</v>
      </c>
      <c r="G38" s="56">
        <f>G44+G59+G70+G39</f>
        <v>89.6</v>
      </c>
      <c r="H38" s="56">
        <f>H44+H59+H70+H39</f>
        <v>5556.5999999999995</v>
      </c>
    </row>
    <row r="39" spans="1:8" s="179" customFormat="1" ht="11.25" customHeight="1" x14ac:dyDescent="0.2">
      <c r="A39" s="71" t="s">
        <v>81</v>
      </c>
      <c r="B39" s="11">
        <v>1</v>
      </c>
      <c r="C39" s="11">
        <v>13</v>
      </c>
      <c r="D39" s="68" t="s">
        <v>188</v>
      </c>
      <c r="E39" s="52" t="s">
        <v>64</v>
      </c>
      <c r="F39" s="9">
        <f>F40</f>
        <v>0</v>
      </c>
      <c r="G39" s="9">
        <f t="shared" ref="G39:H42" si="9">G40</f>
        <v>50</v>
      </c>
      <c r="H39" s="9">
        <f t="shared" si="9"/>
        <v>50</v>
      </c>
    </row>
    <row r="40" spans="1:8" s="179" customFormat="1" ht="11.25" customHeight="1" x14ac:dyDescent="0.2">
      <c r="A40" s="71" t="s">
        <v>118</v>
      </c>
      <c r="B40" s="11">
        <v>1</v>
      </c>
      <c r="C40" s="11">
        <v>13</v>
      </c>
      <c r="D40" s="68" t="s">
        <v>196</v>
      </c>
      <c r="E40" s="52" t="s">
        <v>64</v>
      </c>
      <c r="F40" s="9">
        <f>F41</f>
        <v>0</v>
      </c>
      <c r="G40" s="9">
        <f t="shared" si="9"/>
        <v>50</v>
      </c>
      <c r="H40" s="9">
        <f t="shared" si="9"/>
        <v>50</v>
      </c>
    </row>
    <row r="41" spans="1:8" s="179" customFormat="1" ht="11.25" customHeight="1" x14ac:dyDescent="0.2">
      <c r="A41" s="71" t="s">
        <v>187</v>
      </c>
      <c r="B41" s="11">
        <v>1</v>
      </c>
      <c r="C41" s="11">
        <v>13</v>
      </c>
      <c r="D41" s="68" t="s">
        <v>197</v>
      </c>
      <c r="E41" s="52"/>
      <c r="F41" s="10">
        <f>F42</f>
        <v>0</v>
      </c>
      <c r="G41" s="10">
        <f t="shared" si="9"/>
        <v>50</v>
      </c>
      <c r="H41" s="10">
        <f t="shared" si="9"/>
        <v>50</v>
      </c>
    </row>
    <row r="42" spans="1:8" s="179" customFormat="1" ht="11.25" customHeight="1" x14ac:dyDescent="0.2">
      <c r="A42" s="70" t="s">
        <v>74</v>
      </c>
      <c r="B42" s="11">
        <v>1</v>
      </c>
      <c r="C42" s="11">
        <v>13</v>
      </c>
      <c r="D42" s="68" t="s">
        <v>197</v>
      </c>
      <c r="E42" s="52" t="s">
        <v>75</v>
      </c>
      <c r="F42" s="9">
        <f>F43</f>
        <v>0</v>
      </c>
      <c r="G42" s="9">
        <f t="shared" si="9"/>
        <v>50</v>
      </c>
      <c r="H42" s="9">
        <f t="shared" si="9"/>
        <v>50</v>
      </c>
    </row>
    <row r="43" spans="1:8" s="179" customFormat="1" ht="11.25" customHeight="1" x14ac:dyDescent="0.2">
      <c r="A43" s="70" t="s">
        <v>58</v>
      </c>
      <c r="B43" s="11">
        <v>1</v>
      </c>
      <c r="C43" s="11">
        <v>13</v>
      </c>
      <c r="D43" s="68" t="s">
        <v>197</v>
      </c>
      <c r="E43" s="52" t="s">
        <v>52</v>
      </c>
      <c r="F43" s="10">
        <v>0</v>
      </c>
      <c r="G43" s="10">
        <v>50</v>
      </c>
      <c r="H43" s="10">
        <f>F43+G43</f>
        <v>50</v>
      </c>
    </row>
    <row r="44" spans="1:8" ht="27" customHeight="1" x14ac:dyDescent="0.2">
      <c r="A44" s="71" t="s">
        <v>311</v>
      </c>
      <c r="B44" s="11">
        <v>1</v>
      </c>
      <c r="C44" s="11">
        <v>13</v>
      </c>
      <c r="D44" s="68" t="s">
        <v>189</v>
      </c>
      <c r="E44" s="52" t="s">
        <v>64</v>
      </c>
      <c r="F44" s="9">
        <f>F45+F54</f>
        <v>3804.2000000000003</v>
      </c>
      <c r="G44" s="9">
        <f t="shared" ref="G44:H44" si="10">G45+G54</f>
        <v>39.6</v>
      </c>
      <c r="H44" s="9">
        <f t="shared" si="10"/>
        <v>3843.7999999999997</v>
      </c>
    </row>
    <row r="45" spans="1:8" ht="33.75" customHeight="1" x14ac:dyDescent="0.2">
      <c r="A45" s="71" t="s">
        <v>116</v>
      </c>
      <c r="B45" s="11">
        <v>1</v>
      </c>
      <c r="C45" s="11">
        <v>13</v>
      </c>
      <c r="D45" s="68" t="s">
        <v>190</v>
      </c>
      <c r="E45" s="52" t="s">
        <v>64</v>
      </c>
      <c r="F45" s="9">
        <f>F46+F57</f>
        <v>3789.1000000000004</v>
      </c>
      <c r="G45" s="9">
        <f t="shared" ref="G45:H45" si="11">G46+G57</f>
        <v>0</v>
      </c>
      <c r="H45" s="9">
        <f t="shared" si="11"/>
        <v>3789.1</v>
      </c>
    </row>
    <row r="46" spans="1:8" ht="24.75" customHeight="1" x14ac:dyDescent="0.2">
      <c r="A46" s="71" t="s">
        <v>232</v>
      </c>
      <c r="B46" s="11">
        <v>1</v>
      </c>
      <c r="C46" s="11">
        <v>13</v>
      </c>
      <c r="D46" s="68" t="s">
        <v>198</v>
      </c>
      <c r="E46" s="52"/>
      <c r="F46" s="9">
        <f>F49+F47+F51</f>
        <v>3786.6000000000004</v>
      </c>
      <c r="G46" s="9">
        <v>0</v>
      </c>
      <c r="H46" s="9">
        <f t="shared" ref="H46" si="12">H49+H47+H51</f>
        <v>3786.6</v>
      </c>
    </row>
    <row r="47" spans="1:8" ht="45" x14ac:dyDescent="0.2">
      <c r="A47" s="70" t="s">
        <v>68</v>
      </c>
      <c r="B47" s="11">
        <v>1</v>
      </c>
      <c r="C47" s="11">
        <v>13</v>
      </c>
      <c r="D47" s="68" t="s">
        <v>198</v>
      </c>
      <c r="E47" s="52" t="s">
        <v>69</v>
      </c>
      <c r="F47" s="9">
        <f>F48</f>
        <v>3579</v>
      </c>
      <c r="G47" s="9">
        <f t="shared" ref="G47:H47" si="13">G48</f>
        <v>0</v>
      </c>
      <c r="H47" s="9">
        <f t="shared" si="13"/>
        <v>3579</v>
      </c>
    </row>
    <row r="48" spans="1:8" x14ac:dyDescent="0.2">
      <c r="A48" s="70" t="s">
        <v>70</v>
      </c>
      <c r="B48" s="11">
        <v>1</v>
      </c>
      <c r="C48" s="11">
        <v>13</v>
      </c>
      <c r="D48" s="68" t="s">
        <v>198</v>
      </c>
      <c r="E48" s="52" t="s">
        <v>71</v>
      </c>
      <c r="F48" s="9">
        <f>'расходы по структуре 2020 '!G54</f>
        <v>3579</v>
      </c>
      <c r="G48" s="10">
        <v>0</v>
      </c>
      <c r="H48" s="10">
        <f>F48</f>
        <v>3579</v>
      </c>
    </row>
    <row r="49" spans="1:8" ht="22.5" x14ac:dyDescent="0.2">
      <c r="A49" s="70" t="s">
        <v>124</v>
      </c>
      <c r="B49" s="11">
        <v>1</v>
      </c>
      <c r="C49" s="11">
        <v>13</v>
      </c>
      <c r="D49" s="68" t="s">
        <v>198</v>
      </c>
      <c r="E49" s="52" t="s">
        <v>65</v>
      </c>
      <c r="F49" s="9">
        <f>F50</f>
        <v>191.8</v>
      </c>
      <c r="G49" s="9">
        <f t="shared" ref="G49:H49" si="14">G50</f>
        <v>-8.7000000000000171</v>
      </c>
      <c r="H49" s="9">
        <f t="shared" si="14"/>
        <v>183.1</v>
      </c>
    </row>
    <row r="50" spans="1:8" ht="22.5" x14ac:dyDescent="0.2">
      <c r="A50" s="70" t="s">
        <v>66</v>
      </c>
      <c r="B50" s="11">
        <v>1</v>
      </c>
      <c r="C50" s="11">
        <v>13</v>
      </c>
      <c r="D50" s="68" t="s">
        <v>198</v>
      </c>
      <c r="E50" s="52" t="s">
        <v>67</v>
      </c>
      <c r="F50" s="9">
        <f>'расходы по структуре 2020 '!G59</f>
        <v>191.8</v>
      </c>
      <c r="G50" s="10">
        <f>H50-F50</f>
        <v>-8.7000000000000171</v>
      </c>
      <c r="H50" s="10">
        <v>183.1</v>
      </c>
    </row>
    <row r="51" spans="1:8" x14ac:dyDescent="0.2">
      <c r="A51" s="70" t="s">
        <v>74</v>
      </c>
      <c r="B51" s="11">
        <v>1</v>
      </c>
      <c r="C51" s="11">
        <v>13</v>
      </c>
      <c r="D51" s="68" t="s">
        <v>198</v>
      </c>
      <c r="E51" s="52" t="s">
        <v>75</v>
      </c>
      <c r="F51" s="9">
        <f>F53+F52</f>
        <v>15.8</v>
      </c>
      <c r="G51" s="9">
        <f t="shared" ref="G51:H51" si="15">G53+G52</f>
        <v>8.6999999999999993</v>
      </c>
      <c r="H51" s="9">
        <f t="shared" si="15"/>
        <v>24.500000000000004</v>
      </c>
    </row>
    <row r="52" spans="1:8" s="179" customFormat="1" x14ac:dyDescent="0.2">
      <c r="A52" s="70" t="s">
        <v>358</v>
      </c>
      <c r="B52" s="11">
        <v>1</v>
      </c>
      <c r="C52" s="11">
        <v>13</v>
      </c>
      <c r="D52" s="68" t="s">
        <v>198</v>
      </c>
      <c r="E52" s="52">
        <v>830</v>
      </c>
      <c r="F52" s="9">
        <v>0</v>
      </c>
      <c r="G52" s="9">
        <v>2.2999999999999998</v>
      </c>
      <c r="H52" s="9">
        <v>2.2999999999999998</v>
      </c>
    </row>
    <row r="53" spans="1:8" ht="14.25" customHeight="1" x14ac:dyDescent="0.2">
      <c r="A53" s="70" t="s">
        <v>76</v>
      </c>
      <c r="B53" s="11">
        <v>1</v>
      </c>
      <c r="C53" s="11">
        <v>13</v>
      </c>
      <c r="D53" s="68" t="s">
        <v>198</v>
      </c>
      <c r="E53" s="52" t="s">
        <v>77</v>
      </c>
      <c r="F53" s="10">
        <f>'расходы по структуре 2020 '!G64</f>
        <v>15.8</v>
      </c>
      <c r="G53" s="10">
        <v>6.4</v>
      </c>
      <c r="H53" s="10">
        <f>F53+G53</f>
        <v>22.200000000000003</v>
      </c>
    </row>
    <row r="54" spans="1:8" ht="30.75" customHeight="1" x14ac:dyDescent="0.2">
      <c r="A54" s="70" t="s">
        <v>281</v>
      </c>
      <c r="B54" s="11">
        <v>1</v>
      </c>
      <c r="C54" s="11">
        <v>13</v>
      </c>
      <c r="D54" s="68" t="s">
        <v>282</v>
      </c>
      <c r="E54" s="52"/>
      <c r="F54" s="10">
        <f>F55</f>
        <v>15.1</v>
      </c>
      <c r="G54" s="10">
        <f t="shared" ref="G54:H55" si="16">G55</f>
        <v>39.6</v>
      </c>
      <c r="H54" s="10">
        <f t="shared" si="16"/>
        <v>54.7</v>
      </c>
    </row>
    <row r="55" spans="1:8" ht="15" customHeight="1" x14ac:dyDescent="0.2">
      <c r="A55" s="70" t="s">
        <v>99</v>
      </c>
      <c r="B55" s="11">
        <v>1</v>
      </c>
      <c r="C55" s="11">
        <v>13</v>
      </c>
      <c r="D55" s="68" t="s">
        <v>283</v>
      </c>
      <c r="E55" s="52">
        <v>200</v>
      </c>
      <c r="F55" s="10">
        <f>F56</f>
        <v>15.1</v>
      </c>
      <c r="G55" s="10">
        <f t="shared" si="16"/>
        <v>39.6</v>
      </c>
      <c r="H55" s="10">
        <f t="shared" si="16"/>
        <v>54.7</v>
      </c>
    </row>
    <row r="56" spans="1:8" ht="30" customHeight="1" x14ac:dyDescent="0.2">
      <c r="A56" s="70" t="s">
        <v>66</v>
      </c>
      <c r="B56" s="11">
        <v>1</v>
      </c>
      <c r="C56" s="11">
        <v>13</v>
      </c>
      <c r="D56" s="68" t="s">
        <v>283</v>
      </c>
      <c r="E56" s="52">
        <v>240</v>
      </c>
      <c r="F56" s="10">
        <f>'расходы по структуре 2020 '!G73</f>
        <v>15.1</v>
      </c>
      <c r="G56" s="10">
        <v>39.6</v>
      </c>
      <c r="H56" s="10">
        <f>F56+G56</f>
        <v>54.7</v>
      </c>
    </row>
    <row r="57" spans="1:8" ht="17.25" customHeight="1" x14ac:dyDescent="0.2">
      <c r="A57" s="70" t="s">
        <v>99</v>
      </c>
      <c r="B57" s="11">
        <v>1</v>
      </c>
      <c r="C57" s="11">
        <v>13</v>
      </c>
      <c r="D57" s="68" t="s">
        <v>339</v>
      </c>
      <c r="E57" s="52"/>
      <c r="F57" s="10">
        <f>F58</f>
        <v>2.5</v>
      </c>
      <c r="G57" s="10">
        <f t="shared" ref="G57:H57" si="17">G58</f>
        <v>0</v>
      </c>
      <c r="H57" s="10">
        <f t="shared" si="17"/>
        <v>2.5</v>
      </c>
    </row>
    <row r="58" spans="1:8" ht="12" customHeight="1" x14ac:dyDescent="0.2">
      <c r="A58" s="70" t="s">
        <v>76</v>
      </c>
      <c r="B58" s="11">
        <v>1</v>
      </c>
      <c r="C58" s="11">
        <v>13</v>
      </c>
      <c r="D58" s="68" t="s">
        <v>339</v>
      </c>
      <c r="E58" s="52">
        <v>850</v>
      </c>
      <c r="F58" s="10">
        <v>2.5</v>
      </c>
      <c r="G58" s="10">
        <v>0</v>
      </c>
      <c r="H58" s="10">
        <v>2.5</v>
      </c>
    </row>
    <row r="59" spans="1:8" ht="28.5" customHeight="1" x14ac:dyDescent="0.2">
      <c r="A59" s="70" t="s">
        <v>313</v>
      </c>
      <c r="B59" s="11">
        <v>1</v>
      </c>
      <c r="C59" s="11">
        <v>13</v>
      </c>
      <c r="D59" s="68" t="s">
        <v>199</v>
      </c>
      <c r="E59" s="52"/>
      <c r="F59" s="9">
        <f>F60+F66</f>
        <v>1660.8</v>
      </c>
      <c r="G59" s="9">
        <f t="shared" ref="G59:H59" si="18">G60+G66</f>
        <v>0</v>
      </c>
      <c r="H59" s="9">
        <f t="shared" si="18"/>
        <v>1660.8</v>
      </c>
    </row>
    <row r="60" spans="1:8" ht="33.75" x14ac:dyDescent="0.2">
      <c r="A60" s="70" t="s">
        <v>119</v>
      </c>
      <c r="B60" s="11">
        <v>1</v>
      </c>
      <c r="C60" s="11">
        <v>13</v>
      </c>
      <c r="D60" s="68" t="s">
        <v>200</v>
      </c>
      <c r="E60" s="52"/>
      <c r="F60" s="9">
        <f>F61</f>
        <v>1535.8</v>
      </c>
      <c r="G60" s="9">
        <f t="shared" ref="G60:H60" si="19">G61</f>
        <v>0</v>
      </c>
      <c r="H60" s="9">
        <f t="shared" si="19"/>
        <v>1535.8</v>
      </c>
    </row>
    <row r="61" spans="1:8" ht="22.5" x14ac:dyDescent="0.2">
      <c r="A61" s="70" t="s">
        <v>100</v>
      </c>
      <c r="B61" s="11">
        <v>1</v>
      </c>
      <c r="C61" s="11">
        <v>13</v>
      </c>
      <c r="D61" s="68" t="s">
        <v>201</v>
      </c>
      <c r="E61" s="52"/>
      <c r="F61" s="9">
        <f>F62+F64</f>
        <v>1535.8</v>
      </c>
      <c r="G61" s="9">
        <f t="shared" ref="G61:H61" si="20">G62+G64</f>
        <v>0</v>
      </c>
      <c r="H61" s="9">
        <f t="shared" si="20"/>
        <v>1535.8</v>
      </c>
    </row>
    <row r="62" spans="1:8" ht="22.5" x14ac:dyDescent="0.2">
      <c r="A62" s="70" t="s">
        <v>124</v>
      </c>
      <c r="B62" s="11">
        <v>1</v>
      </c>
      <c r="C62" s="11">
        <v>13</v>
      </c>
      <c r="D62" s="68" t="s">
        <v>201</v>
      </c>
      <c r="E62" s="52" t="s">
        <v>65</v>
      </c>
      <c r="F62" s="9">
        <f>F63</f>
        <v>1533.8</v>
      </c>
      <c r="G62" s="9">
        <f t="shared" ref="G62:H62" si="21">G63</f>
        <v>0</v>
      </c>
      <c r="H62" s="9">
        <f t="shared" si="21"/>
        <v>1533.8</v>
      </c>
    </row>
    <row r="63" spans="1:8" ht="22.5" x14ac:dyDescent="0.2">
      <c r="A63" s="70" t="s">
        <v>66</v>
      </c>
      <c r="B63" s="11">
        <v>1</v>
      </c>
      <c r="C63" s="11">
        <v>13</v>
      </c>
      <c r="D63" s="68" t="s">
        <v>201</v>
      </c>
      <c r="E63" s="52" t="s">
        <v>67</v>
      </c>
      <c r="F63" s="10">
        <f>'расходы по структуре 2020 '!G79</f>
        <v>1533.8</v>
      </c>
      <c r="G63" s="10">
        <v>0</v>
      </c>
      <c r="H63" s="10">
        <f>F63</f>
        <v>1533.8</v>
      </c>
    </row>
    <row r="64" spans="1:8" ht="19.5" customHeight="1" x14ac:dyDescent="0.2">
      <c r="A64" s="70" t="s">
        <v>74</v>
      </c>
      <c r="B64" s="11">
        <v>1</v>
      </c>
      <c r="C64" s="11">
        <v>13</v>
      </c>
      <c r="D64" s="68" t="s">
        <v>201</v>
      </c>
      <c r="E64" s="52" t="s">
        <v>75</v>
      </c>
      <c r="F64" s="9">
        <f>F65</f>
        <v>2</v>
      </c>
      <c r="G64" s="9">
        <f t="shared" ref="G64:H64" si="22">G65</f>
        <v>0</v>
      </c>
      <c r="H64" s="9">
        <f t="shared" si="22"/>
        <v>2</v>
      </c>
    </row>
    <row r="65" spans="1:8" x14ac:dyDescent="0.2">
      <c r="A65" s="70" t="s">
        <v>76</v>
      </c>
      <c r="B65" s="11">
        <v>1</v>
      </c>
      <c r="C65" s="11">
        <v>13</v>
      </c>
      <c r="D65" s="68" t="s">
        <v>201</v>
      </c>
      <c r="E65" s="52" t="s">
        <v>77</v>
      </c>
      <c r="F65" s="10">
        <f>'расходы по структуре 2020 '!G83</f>
        <v>2</v>
      </c>
      <c r="G65" s="10">
        <v>0</v>
      </c>
      <c r="H65" s="10">
        <v>2</v>
      </c>
    </row>
    <row r="66" spans="1:8" ht="22.5" x14ac:dyDescent="0.2">
      <c r="A66" s="70" t="s">
        <v>328</v>
      </c>
      <c r="B66" s="11">
        <v>1</v>
      </c>
      <c r="C66" s="11">
        <v>13</v>
      </c>
      <c r="D66" s="68" t="s">
        <v>325</v>
      </c>
      <c r="E66" s="52"/>
      <c r="F66" s="10">
        <f>F67</f>
        <v>125</v>
      </c>
      <c r="G66" s="10">
        <f t="shared" ref="G66:H68" si="23">G67</f>
        <v>0</v>
      </c>
      <c r="H66" s="10">
        <f t="shared" si="23"/>
        <v>125</v>
      </c>
    </row>
    <row r="67" spans="1:8" ht="22.5" x14ac:dyDescent="0.2">
      <c r="A67" s="70" t="s">
        <v>100</v>
      </c>
      <c r="B67" s="11">
        <v>1</v>
      </c>
      <c r="C67" s="11">
        <v>13</v>
      </c>
      <c r="D67" s="68" t="s">
        <v>327</v>
      </c>
      <c r="E67" s="52"/>
      <c r="F67" s="10">
        <f>F68</f>
        <v>125</v>
      </c>
      <c r="G67" s="10">
        <f t="shared" si="23"/>
        <v>0</v>
      </c>
      <c r="H67" s="10">
        <f t="shared" si="23"/>
        <v>125</v>
      </c>
    </row>
    <row r="68" spans="1:8" ht="22.5" x14ac:dyDescent="0.2">
      <c r="A68" s="70" t="s">
        <v>124</v>
      </c>
      <c r="B68" s="11">
        <v>1</v>
      </c>
      <c r="C68" s="11">
        <v>13</v>
      </c>
      <c r="D68" s="68" t="s">
        <v>327</v>
      </c>
      <c r="E68" s="52" t="s">
        <v>65</v>
      </c>
      <c r="F68" s="10">
        <f>F69</f>
        <v>125</v>
      </c>
      <c r="G68" s="10">
        <f t="shared" si="23"/>
        <v>0</v>
      </c>
      <c r="H68" s="10">
        <f t="shared" si="23"/>
        <v>125</v>
      </c>
    </row>
    <row r="69" spans="1:8" ht="22.5" x14ac:dyDescent="0.2">
      <c r="A69" s="70" t="s">
        <v>66</v>
      </c>
      <c r="B69" s="11">
        <v>1</v>
      </c>
      <c r="C69" s="11">
        <v>13</v>
      </c>
      <c r="D69" s="68" t="s">
        <v>327</v>
      </c>
      <c r="E69" s="52" t="s">
        <v>67</v>
      </c>
      <c r="F69" s="10">
        <f>75+50</f>
        <v>125</v>
      </c>
      <c r="G69" s="10">
        <v>0</v>
      </c>
      <c r="H69" s="10">
        <v>125</v>
      </c>
    </row>
    <row r="70" spans="1:8" ht="33.75" x14ac:dyDescent="0.2">
      <c r="A70" s="70" t="s">
        <v>314</v>
      </c>
      <c r="B70" s="11">
        <v>1</v>
      </c>
      <c r="C70" s="11">
        <v>13</v>
      </c>
      <c r="D70" s="68" t="s">
        <v>202</v>
      </c>
      <c r="E70" s="52"/>
      <c r="F70" s="9">
        <f>F71+F76</f>
        <v>2</v>
      </c>
      <c r="G70" s="9">
        <f t="shared" ref="G70:H70" si="24">G71+G76</f>
        <v>0</v>
      </c>
      <c r="H70" s="9">
        <f t="shared" si="24"/>
        <v>2</v>
      </c>
    </row>
    <row r="71" spans="1:8" ht="22.5" x14ac:dyDescent="0.2">
      <c r="A71" s="70" t="s">
        <v>243</v>
      </c>
      <c r="B71" s="11">
        <v>1</v>
      </c>
      <c r="C71" s="11">
        <v>13</v>
      </c>
      <c r="D71" s="68" t="s">
        <v>244</v>
      </c>
      <c r="E71" s="52"/>
      <c r="F71" s="9">
        <f>F72</f>
        <v>1</v>
      </c>
      <c r="G71" s="9">
        <f t="shared" ref="G71:H74" si="25">G72</f>
        <v>0</v>
      </c>
      <c r="H71" s="9">
        <f t="shared" si="25"/>
        <v>1</v>
      </c>
    </row>
    <row r="72" spans="1:8" ht="39" customHeight="1" x14ac:dyDescent="0.2">
      <c r="A72" s="70" t="s">
        <v>306</v>
      </c>
      <c r="B72" s="11">
        <v>1</v>
      </c>
      <c r="C72" s="11">
        <v>13</v>
      </c>
      <c r="D72" s="68" t="s">
        <v>245</v>
      </c>
      <c r="E72" s="52"/>
      <c r="F72" s="9">
        <f>F73</f>
        <v>1</v>
      </c>
      <c r="G72" s="9">
        <f t="shared" si="25"/>
        <v>0</v>
      </c>
      <c r="H72" s="9">
        <f t="shared" si="25"/>
        <v>1</v>
      </c>
    </row>
    <row r="73" spans="1:8" ht="28.5" customHeight="1" x14ac:dyDescent="0.2">
      <c r="A73" s="70" t="s">
        <v>100</v>
      </c>
      <c r="B73" s="11">
        <v>1</v>
      </c>
      <c r="C73" s="11">
        <v>13</v>
      </c>
      <c r="D73" s="68" t="s">
        <v>246</v>
      </c>
      <c r="E73" s="52"/>
      <c r="F73" s="9">
        <f>F74</f>
        <v>1</v>
      </c>
      <c r="G73" s="9">
        <f t="shared" si="25"/>
        <v>0</v>
      </c>
      <c r="H73" s="9">
        <f t="shared" si="25"/>
        <v>1</v>
      </c>
    </row>
    <row r="74" spans="1:8" ht="25.5" customHeight="1" x14ac:dyDescent="0.2">
      <c r="A74" s="70" t="s">
        <v>124</v>
      </c>
      <c r="B74" s="11">
        <v>1</v>
      </c>
      <c r="C74" s="11">
        <v>13</v>
      </c>
      <c r="D74" s="68" t="s">
        <v>246</v>
      </c>
      <c r="E74" s="52">
        <v>200</v>
      </c>
      <c r="F74" s="9">
        <f>F75</f>
        <v>1</v>
      </c>
      <c r="G74" s="9">
        <f t="shared" si="25"/>
        <v>0</v>
      </c>
      <c r="H74" s="9">
        <f t="shared" si="25"/>
        <v>1</v>
      </c>
    </row>
    <row r="75" spans="1:8" ht="21.75" customHeight="1" x14ac:dyDescent="0.2">
      <c r="A75" s="70" t="s">
        <v>66</v>
      </c>
      <c r="B75" s="11">
        <v>1</v>
      </c>
      <c r="C75" s="11">
        <v>13</v>
      </c>
      <c r="D75" s="68" t="s">
        <v>246</v>
      </c>
      <c r="E75" s="52">
        <v>240</v>
      </c>
      <c r="F75" s="9">
        <f>'расходы по структуре 2020 '!G93</f>
        <v>1</v>
      </c>
      <c r="G75" s="9">
        <f>'расходы по структуре 2020 '!H93</f>
        <v>0</v>
      </c>
      <c r="H75" s="9">
        <f>'расходы по структуре 2020 '!I93</f>
        <v>1</v>
      </c>
    </row>
    <row r="76" spans="1:8" ht="15" customHeight="1" x14ac:dyDescent="0.2">
      <c r="A76" s="70" t="s">
        <v>248</v>
      </c>
      <c r="B76" s="11">
        <v>1</v>
      </c>
      <c r="C76" s="11">
        <v>13</v>
      </c>
      <c r="D76" s="68" t="s">
        <v>247</v>
      </c>
      <c r="E76" s="52"/>
      <c r="F76" s="9">
        <f>F77</f>
        <v>1</v>
      </c>
      <c r="G76" s="9">
        <f t="shared" ref="G76:H79" si="26">G77</f>
        <v>0</v>
      </c>
      <c r="H76" s="9">
        <f t="shared" si="26"/>
        <v>1</v>
      </c>
    </row>
    <row r="77" spans="1:8" ht="50.25" customHeight="1" x14ac:dyDescent="0.2">
      <c r="A77" s="70" t="s">
        <v>249</v>
      </c>
      <c r="B77" s="11">
        <v>1</v>
      </c>
      <c r="C77" s="11">
        <v>13</v>
      </c>
      <c r="D77" s="68" t="s">
        <v>250</v>
      </c>
      <c r="E77" s="52"/>
      <c r="F77" s="9">
        <f>F78</f>
        <v>1</v>
      </c>
      <c r="G77" s="9">
        <f t="shared" si="26"/>
        <v>0</v>
      </c>
      <c r="H77" s="9">
        <f t="shared" si="26"/>
        <v>1</v>
      </c>
    </row>
    <row r="78" spans="1:8" ht="22.5" customHeight="1" x14ac:dyDescent="0.2">
      <c r="A78" s="70" t="s">
        <v>100</v>
      </c>
      <c r="B78" s="11">
        <v>1</v>
      </c>
      <c r="C78" s="11">
        <v>13</v>
      </c>
      <c r="D78" s="68" t="s">
        <v>251</v>
      </c>
      <c r="E78" s="52"/>
      <c r="F78" s="9">
        <f>F79</f>
        <v>1</v>
      </c>
      <c r="G78" s="9">
        <f t="shared" si="26"/>
        <v>0</v>
      </c>
      <c r="H78" s="9">
        <f t="shared" si="26"/>
        <v>1</v>
      </c>
    </row>
    <row r="79" spans="1:8" ht="22.5" customHeight="1" x14ac:dyDescent="0.2">
      <c r="A79" s="70" t="s">
        <v>124</v>
      </c>
      <c r="B79" s="11">
        <v>1</v>
      </c>
      <c r="C79" s="11">
        <v>13</v>
      </c>
      <c r="D79" s="68" t="s">
        <v>251</v>
      </c>
      <c r="E79" s="52">
        <v>200</v>
      </c>
      <c r="F79" s="9">
        <f>F80</f>
        <v>1</v>
      </c>
      <c r="G79" s="9">
        <f t="shared" si="26"/>
        <v>0</v>
      </c>
      <c r="H79" s="9">
        <f t="shared" si="26"/>
        <v>1</v>
      </c>
    </row>
    <row r="80" spans="1:8" ht="22.5" customHeight="1" x14ac:dyDescent="0.2">
      <c r="A80" s="70" t="s">
        <v>66</v>
      </c>
      <c r="B80" s="11">
        <v>1</v>
      </c>
      <c r="C80" s="11">
        <v>13</v>
      </c>
      <c r="D80" s="68" t="s">
        <v>251</v>
      </c>
      <c r="E80" s="52">
        <v>240</v>
      </c>
      <c r="F80" s="9">
        <f>'расходы по структуре 2020 '!G99</f>
        <v>1</v>
      </c>
      <c r="G80" s="9">
        <f>'расходы по структуре 2020 '!H99</f>
        <v>0</v>
      </c>
      <c r="H80" s="9">
        <f>'расходы по структуре 2020 '!I99</f>
        <v>1</v>
      </c>
    </row>
    <row r="81" spans="1:8" ht="11.25" customHeight="1" x14ac:dyDescent="0.2">
      <c r="A81" s="116" t="s">
        <v>30</v>
      </c>
      <c r="B81" s="117">
        <v>2</v>
      </c>
      <c r="C81" s="117">
        <v>0</v>
      </c>
      <c r="D81" s="118" t="s">
        <v>64</v>
      </c>
      <c r="E81" s="119" t="s">
        <v>64</v>
      </c>
      <c r="F81" s="57">
        <f t="shared" ref="F81:H84" si="27">F82</f>
        <v>438</v>
      </c>
      <c r="G81" s="57">
        <f t="shared" si="27"/>
        <v>0</v>
      </c>
      <c r="H81" s="57">
        <f t="shared" si="27"/>
        <v>438</v>
      </c>
    </row>
    <row r="82" spans="1:8" ht="11.25" customHeight="1" x14ac:dyDescent="0.2">
      <c r="A82" s="72" t="s">
        <v>31</v>
      </c>
      <c r="B82" s="92">
        <v>2</v>
      </c>
      <c r="C82" s="92">
        <v>3</v>
      </c>
      <c r="D82" s="60" t="s">
        <v>64</v>
      </c>
      <c r="E82" s="93" t="s">
        <v>64</v>
      </c>
      <c r="F82" s="56">
        <f t="shared" si="27"/>
        <v>438</v>
      </c>
      <c r="G82" s="56">
        <f t="shared" si="27"/>
        <v>0</v>
      </c>
      <c r="H82" s="56">
        <f t="shared" si="27"/>
        <v>438</v>
      </c>
    </row>
    <row r="83" spans="1:8" ht="18" customHeight="1" x14ac:dyDescent="0.2">
      <c r="A83" s="71" t="s">
        <v>81</v>
      </c>
      <c r="B83" s="11">
        <v>2</v>
      </c>
      <c r="C83" s="11">
        <v>3</v>
      </c>
      <c r="D83" s="68">
        <v>5000000000</v>
      </c>
      <c r="E83" s="52" t="s">
        <v>64</v>
      </c>
      <c r="F83" s="9">
        <f t="shared" si="27"/>
        <v>438</v>
      </c>
      <c r="G83" s="9">
        <f t="shared" si="27"/>
        <v>0</v>
      </c>
      <c r="H83" s="9">
        <f t="shared" si="27"/>
        <v>438</v>
      </c>
    </row>
    <row r="84" spans="1:8" ht="36.75" customHeight="1" x14ac:dyDescent="0.2">
      <c r="A84" s="71" t="s">
        <v>118</v>
      </c>
      <c r="B84" s="11">
        <v>2</v>
      </c>
      <c r="C84" s="11">
        <v>3</v>
      </c>
      <c r="D84" s="68">
        <v>5000100000</v>
      </c>
      <c r="E84" s="52"/>
      <c r="F84" s="9">
        <f t="shared" si="27"/>
        <v>438</v>
      </c>
      <c r="G84" s="9">
        <f t="shared" si="27"/>
        <v>0</v>
      </c>
      <c r="H84" s="9">
        <f t="shared" si="27"/>
        <v>438</v>
      </c>
    </row>
    <row r="85" spans="1:8" ht="27.75" customHeight="1" x14ac:dyDescent="0.2">
      <c r="A85" s="71" t="s">
        <v>101</v>
      </c>
      <c r="B85" s="11">
        <v>2</v>
      </c>
      <c r="C85" s="11">
        <v>3</v>
      </c>
      <c r="D85" s="68" t="s">
        <v>255</v>
      </c>
      <c r="E85" s="52" t="s">
        <v>64</v>
      </c>
      <c r="F85" s="9">
        <f>F86+F88</f>
        <v>438</v>
      </c>
      <c r="G85" s="9">
        <f t="shared" ref="G85:H85" si="28">G86+G88</f>
        <v>0</v>
      </c>
      <c r="H85" s="9">
        <f t="shared" si="28"/>
        <v>438</v>
      </c>
    </row>
    <row r="86" spans="1:8" ht="44.25" customHeight="1" x14ac:dyDescent="0.2">
      <c r="A86" s="70" t="s">
        <v>68</v>
      </c>
      <c r="B86" s="11">
        <v>2</v>
      </c>
      <c r="C86" s="11">
        <v>3</v>
      </c>
      <c r="D86" s="68">
        <v>5000151180</v>
      </c>
      <c r="E86" s="52" t="s">
        <v>69</v>
      </c>
      <c r="F86" s="9">
        <f>F87</f>
        <v>406</v>
      </c>
      <c r="G86" s="9">
        <f t="shared" ref="G86:H86" si="29">G87</f>
        <v>0</v>
      </c>
      <c r="H86" s="9">
        <f t="shared" si="29"/>
        <v>406</v>
      </c>
    </row>
    <row r="87" spans="1:8" ht="24" customHeight="1" x14ac:dyDescent="0.2">
      <c r="A87" s="70" t="s">
        <v>72</v>
      </c>
      <c r="B87" s="11">
        <v>2</v>
      </c>
      <c r="C87" s="11">
        <v>3</v>
      </c>
      <c r="D87" s="68">
        <v>5000151180</v>
      </c>
      <c r="E87" s="52" t="s">
        <v>73</v>
      </c>
      <c r="F87" s="9">
        <f>'расходы по структуре 2020 '!G107</f>
        <v>406</v>
      </c>
      <c r="G87" s="10">
        <v>0</v>
      </c>
      <c r="H87" s="10">
        <v>406</v>
      </c>
    </row>
    <row r="88" spans="1:8" ht="22.5" x14ac:dyDescent="0.2">
      <c r="A88" s="70" t="s">
        <v>124</v>
      </c>
      <c r="B88" s="11">
        <v>2</v>
      </c>
      <c r="C88" s="11">
        <v>3</v>
      </c>
      <c r="D88" s="68">
        <v>5000151180</v>
      </c>
      <c r="E88" s="52">
        <v>200</v>
      </c>
      <c r="F88" s="9">
        <f>F89</f>
        <v>32</v>
      </c>
      <c r="G88" s="9">
        <f t="shared" ref="G88:H88" si="30">G89</f>
        <v>0</v>
      </c>
      <c r="H88" s="9">
        <f t="shared" si="30"/>
        <v>32</v>
      </c>
    </row>
    <row r="89" spans="1:8" ht="21" customHeight="1" x14ac:dyDescent="0.2">
      <c r="A89" s="70" t="s">
        <v>66</v>
      </c>
      <c r="B89" s="11">
        <v>2</v>
      </c>
      <c r="C89" s="11">
        <v>3</v>
      </c>
      <c r="D89" s="68">
        <v>5000151180</v>
      </c>
      <c r="E89" s="52">
        <v>240</v>
      </c>
      <c r="F89" s="9">
        <f>'расходы по структуре 2020 '!G111</f>
        <v>32</v>
      </c>
      <c r="G89" s="10">
        <v>0</v>
      </c>
      <c r="H89" s="10">
        <v>32</v>
      </c>
    </row>
    <row r="90" spans="1:8" ht="15.75" customHeight="1" x14ac:dyDescent="0.2">
      <c r="A90" s="116" t="s">
        <v>32</v>
      </c>
      <c r="B90" s="117">
        <v>3</v>
      </c>
      <c r="C90" s="117">
        <v>0</v>
      </c>
      <c r="D90" s="118" t="s">
        <v>64</v>
      </c>
      <c r="E90" s="119" t="s">
        <v>64</v>
      </c>
      <c r="F90" s="57">
        <f>F91+F110+F98</f>
        <v>39.9</v>
      </c>
      <c r="G90" s="57">
        <f t="shared" ref="G90:H90" si="31">G91+G110+G98</f>
        <v>0</v>
      </c>
      <c r="H90" s="57">
        <f t="shared" si="31"/>
        <v>39.9</v>
      </c>
    </row>
    <row r="91" spans="1:8" x14ac:dyDescent="0.2">
      <c r="A91" s="72" t="s">
        <v>33</v>
      </c>
      <c r="B91" s="92">
        <v>3</v>
      </c>
      <c r="C91" s="92">
        <v>4</v>
      </c>
      <c r="D91" s="60" t="s">
        <v>64</v>
      </c>
      <c r="E91" s="93" t="s">
        <v>64</v>
      </c>
      <c r="F91" s="56">
        <f t="shared" ref="F91:H96" si="32">F92</f>
        <v>8</v>
      </c>
      <c r="G91" s="56">
        <f t="shared" si="32"/>
        <v>0</v>
      </c>
      <c r="H91" s="56">
        <f t="shared" si="32"/>
        <v>8</v>
      </c>
    </row>
    <row r="92" spans="1:8" ht="33.75" x14ac:dyDescent="0.2">
      <c r="A92" s="70" t="s">
        <v>314</v>
      </c>
      <c r="B92" s="11">
        <v>3</v>
      </c>
      <c r="C92" s="11">
        <v>4</v>
      </c>
      <c r="D92" s="68" t="s">
        <v>202</v>
      </c>
      <c r="E92" s="52"/>
      <c r="F92" s="9">
        <f>F93</f>
        <v>8</v>
      </c>
      <c r="G92" s="9">
        <f t="shared" si="32"/>
        <v>0</v>
      </c>
      <c r="H92" s="9">
        <f t="shared" si="32"/>
        <v>8</v>
      </c>
    </row>
    <row r="93" spans="1:8" x14ac:dyDescent="0.2">
      <c r="A93" s="69" t="s">
        <v>79</v>
      </c>
      <c r="B93" s="11">
        <v>3</v>
      </c>
      <c r="C93" s="11">
        <v>4</v>
      </c>
      <c r="D93" s="68" t="s">
        <v>203</v>
      </c>
      <c r="E93" s="52"/>
      <c r="F93" s="9">
        <f t="shared" si="32"/>
        <v>8</v>
      </c>
      <c r="G93" s="9">
        <f t="shared" si="32"/>
        <v>0</v>
      </c>
      <c r="H93" s="9">
        <f t="shared" si="32"/>
        <v>8</v>
      </c>
    </row>
    <row r="94" spans="1:8" ht="33.75" x14ac:dyDescent="0.2">
      <c r="A94" s="70" t="s">
        <v>206</v>
      </c>
      <c r="B94" s="11">
        <v>3</v>
      </c>
      <c r="C94" s="11">
        <v>4</v>
      </c>
      <c r="D94" s="68" t="s">
        <v>205</v>
      </c>
      <c r="E94" s="52"/>
      <c r="F94" s="9">
        <f t="shared" si="32"/>
        <v>8</v>
      </c>
      <c r="G94" s="9">
        <f t="shared" si="32"/>
        <v>0</v>
      </c>
      <c r="H94" s="9">
        <f t="shared" si="32"/>
        <v>8</v>
      </c>
    </row>
    <row r="95" spans="1:8" ht="90" x14ac:dyDescent="0.2">
      <c r="A95" s="70" t="s">
        <v>207</v>
      </c>
      <c r="B95" s="11">
        <v>3</v>
      </c>
      <c r="C95" s="11">
        <v>4</v>
      </c>
      <c r="D95" s="49" t="s">
        <v>204</v>
      </c>
      <c r="E95" s="52"/>
      <c r="F95" s="9">
        <f>F96</f>
        <v>8</v>
      </c>
      <c r="G95" s="9">
        <f t="shared" si="32"/>
        <v>0</v>
      </c>
      <c r="H95" s="9">
        <f t="shared" si="32"/>
        <v>8</v>
      </c>
    </row>
    <row r="96" spans="1:8" ht="22.5" x14ac:dyDescent="0.2">
      <c r="A96" s="70" t="s">
        <v>124</v>
      </c>
      <c r="B96" s="11">
        <v>3</v>
      </c>
      <c r="C96" s="11">
        <v>4</v>
      </c>
      <c r="D96" s="49" t="s">
        <v>204</v>
      </c>
      <c r="E96" s="52">
        <v>200</v>
      </c>
      <c r="F96" s="9">
        <f t="shared" si="32"/>
        <v>8</v>
      </c>
      <c r="G96" s="9">
        <f t="shared" si="32"/>
        <v>0</v>
      </c>
      <c r="H96" s="9">
        <f t="shared" si="32"/>
        <v>8</v>
      </c>
    </row>
    <row r="97" spans="1:8" ht="22.5" x14ac:dyDescent="0.2">
      <c r="A97" s="70" t="s">
        <v>66</v>
      </c>
      <c r="B97" s="11">
        <v>3</v>
      </c>
      <c r="C97" s="11">
        <v>4</v>
      </c>
      <c r="D97" s="49" t="s">
        <v>204</v>
      </c>
      <c r="E97" s="52">
        <v>240</v>
      </c>
      <c r="F97" s="9">
        <f>'расходы по структуре 2020 '!G120</f>
        <v>8</v>
      </c>
      <c r="G97" s="9">
        <f>'расходы по структуре 2020 '!H120</f>
        <v>0</v>
      </c>
      <c r="H97" s="9">
        <v>8</v>
      </c>
    </row>
    <row r="98" spans="1:8" ht="27.75" customHeight="1" x14ac:dyDescent="0.2">
      <c r="A98" s="94" t="s">
        <v>50</v>
      </c>
      <c r="B98" s="92">
        <v>3</v>
      </c>
      <c r="C98" s="92">
        <v>9</v>
      </c>
      <c r="D98" s="95"/>
      <c r="E98" s="93"/>
      <c r="F98" s="56">
        <f>F99</f>
        <v>2</v>
      </c>
      <c r="G98" s="56">
        <f t="shared" ref="G98:H98" si="33">G99</f>
        <v>0</v>
      </c>
      <c r="H98" s="56">
        <f t="shared" si="33"/>
        <v>2</v>
      </c>
    </row>
    <row r="99" spans="1:8" ht="38.25" customHeight="1" x14ac:dyDescent="0.2">
      <c r="A99" s="70" t="s">
        <v>320</v>
      </c>
      <c r="B99" s="11">
        <v>3</v>
      </c>
      <c r="C99" s="11">
        <v>9</v>
      </c>
      <c r="D99" s="49">
        <v>7500000000</v>
      </c>
      <c r="E99" s="52"/>
      <c r="F99" s="9">
        <f>F100+F105</f>
        <v>2</v>
      </c>
      <c r="G99" s="9">
        <f t="shared" ref="G99:H99" si="34">G100+G105</f>
        <v>0</v>
      </c>
      <c r="H99" s="9">
        <f t="shared" si="34"/>
        <v>2</v>
      </c>
    </row>
    <row r="100" spans="1:8" ht="34.5" customHeight="1" x14ac:dyDescent="0.2">
      <c r="A100" s="70" t="s">
        <v>252</v>
      </c>
      <c r="B100" s="11">
        <v>3</v>
      </c>
      <c r="C100" s="11">
        <v>9</v>
      </c>
      <c r="D100" s="49">
        <v>7510000000</v>
      </c>
      <c r="E100" s="52"/>
      <c r="F100" s="9">
        <f>F101</f>
        <v>1</v>
      </c>
      <c r="G100" s="9">
        <f t="shared" ref="G100:H103" si="35">G101</f>
        <v>0</v>
      </c>
      <c r="H100" s="9">
        <f t="shared" si="35"/>
        <v>1</v>
      </c>
    </row>
    <row r="101" spans="1:8" ht="38.25" customHeight="1" x14ac:dyDescent="0.2">
      <c r="A101" s="70" t="s">
        <v>108</v>
      </c>
      <c r="B101" s="11">
        <v>3</v>
      </c>
      <c r="C101" s="11">
        <v>9</v>
      </c>
      <c r="D101" s="49">
        <v>7510100000</v>
      </c>
      <c r="E101" s="52"/>
      <c r="F101" s="9">
        <f>F102</f>
        <v>1</v>
      </c>
      <c r="G101" s="9">
        <f t="shared" si="35"/>
        <v>0</v>
      </c>
      <c r="H101" s="9">
        <f t="shared" si="35"/>
        <v>1</v>
      </c>
    </row>
    <row r="102" spans="1:8" ht="24.75" customHeight="1" x14ac:dyDescent="0.2">
      <c r="A102" s="70" t="s">
        <v>100</v>
      </c>
      <c r="B102" s="11">
        <v>3</v>
      </c>
      <c r="C102" s="11">
        <v>9</v>
      </c>
      <c r="D102" s="49">
        <v>7510199990</v>
      </c>
      <c r="E102" s="52"/>
      <c r="F102" s="9">
        <f>F103</f>
        <v>1</v>
      </c>
      <c r="G102" s="9">
        <f t="shared" si="35"/>
        <v>0</v>
      </c>
      <c r="H102" s="9">
        <f t="shared" si="35"/>
        <v>1</v>
      </c>
    </row>
    <row r="103" spans="1:8" ht="27.75" customHeight="1" x14ac:dyDescent="0.2">
      <c r="A103" s="70" t="s">
        <v>124</v>
      </c>
      <c r="B103" s="11">
        <v>3</v>
      </c>
      <c r="C103" s="11">
        <v>9</v>
      </c>
      <c r="D103" s="49">
        <v>7510199990</v>
      </c>
      <c r="E103" s="52">
        <v>200</v>
      </c>
      <c r="F103" s="9">
        <f>F104</f>
        <v>1</v>
      </c>
      <c r="G103" s="9">
        <f t="shared" si="35"/>
        <v>0</v>
      </c>
      <c r="H103" s="9">
        <f t="shared" si="35"/>
        <v>1</v>
      </c>
    </row>
    <row r="104" spans="1:8" ht="26.25" customHeight="1" x14ac:dyDescent="0.2">
      <c r="A104" s="70" t="s">
        <v>66</v>
      </c>
      <c r="B104" s="11">
        <v>3</v>
      </c>
      <c r="C104" s="11">
        <v>9</v>
      </c>
      <c r="D104" s="49">
        <v>7510199990</v>
      </c>
      <c r="E104" s="52">
        <v>240</v>
      </c>
      <c r="F104" s="9">
        <f>'расходы по структуре 2020 '!G128</f>
        <v>1</v>
      </c>
      <c r="G104" s="9">
        <f>'расходы по структуре 2020 '!H128</f>
        <v>0</v>
      </c>
      <c r="H104" s="9">
        <v>1</v>
      </c>
    </row>
    <row r="105" spans="1:8" ht="18" customHeight="1" x14ac:dyDescent="0.2">
      <c r="A105" s="70" t="s">
        <v>253</v>
      </c>
      <c r="B105" s="11">
        <v>3</v>
      </c>
      <c r="C105" s="11">
        <v>9</v>
      </c>
      <c r="D105" s="49">
        <v>7520000000</v>
      </c>
      <c r="E105" s="52"/>
      <c r="F105" s="9">
        <f>F106</f>
        <v>1</v>
      </c>
      <c r="G105" s="9">
        <f t="shared" ref="G105:H108" si="36">G106</f>
        <v>0</v>
      </c>
      <c r="H105" s="9">
        <f t="shared" si="36"/>
        <v>1</v>
      </c>
    </row>
    <row r="106" spans="1:8" ht="25.5" customHeight="1" x14ac:dyDescent="0.2">
      <c r="A106" s="70" t="s">
        <v>254</v>
      </c>
      <c r="B106" s="11">
        <v>3</v>
      </c>
      <c r="C106" s="11">
        <v>9</v>
      </c>
      <c r="D106" s="49">
        <v>7520100000</v>
      </c>
      <c r="E106" s="52"/>
      <c r="F106" s="9">
        <f>F107</f>
        <v>1</v>
      </c>
      <c r="G106" s="9">
        <f t="shared" si="36"/>
        <v>0</v>
      </c>
      <c r="H106" s="9">
        <f t="shared" si="36"/>
        <v>1</v>
      </c>
    </row>
    <row r="107" spans="1:8" ht="27" customHeight="1" x14ac:dyDescent="0.2">
      <c r="A107" s="70" t="s">
        <v>100</v>
      </c>
      <c r="B107" s="11">
        <v>3</v>
      </c>
      <c r="C107" s="11">
        <v>9</v>
      </c>
      <c r="D107" s="49">
        <v>7520199990</v>
      </c>
      <c r="E107" s="52"/>
      <c r="F107" s="9">
        <f>F108</f>
        <v>1</v>
      </c>
      <c r="G107" s="9">
        <f t="shared" si="36"/>
        <v>0</v>
      </c>
      <c r="H107" s="9">
        <f t="shared" si="36"/>
        <v>1</v>
      </c>
    </row>
    <row r="108" spans="1:8" ht="27" customHeight="1" x14ac:dyDescent="0.2">
      <c r="A108" s="70" t="s">
        <v>124</v>
      </c>
      <c r="B108" s="11">
        <v>3</v>
      </c>
      <c r="C108" s="11">
        <v>9</v>
      </c>
      <c r="D108" s="49">
        <v>7520199990</v>
      </c>
      <c r="E108" s="52">
        <v>200</v>
      </c>
      <c r="F108" s="9">
        <f>F109</f>
        <v>1</v>
      </c>
      <c r="G108" s="9">
        <f t="shared" si="36"/>
        <v>0</v>
      </c>
      <c r="H108" s="9">
        <f t="shared" si="36"/>
        <v>1</v>
      </c>
    </row>
    <row r="109" spans="1:8" ht="25.5" customHeight="1" x14ac:dyDescent="0.2">
      <c r="A109" s="70" t="s">
        <v>66</v>
      </c>
      <c r="B109" s="11">
        <v>3</v>
      </c>
      <c r="C109" s="11">
        <v>9</v>
      </c>
      <c r="D109" s="49">
        <v>7520199990</v>
      </c>
      <c r="E109" s="52">
        <v>240</v>
      </c>
      <c r="F109" s="9">
        <f>'расходы по структуре 2020 '!G134</f>
        <v>1</v>
      </c>
      <c r="G109" s="9">
        <f>'расходы по структуре 2020 '!H134</f>
        <v>0</v>
      </c>
      <c r="H109" s="9">
        <v>1</v>
      </c>
    </row>
    <row r="110" spans="1:8" ht="30" customHeight="1" x14ac:dyDescent="0.2">
      <c r="A110" s="94" t="s">
        <v>102</v>
      </c>
      <c r="B110" s="92">
        <v>3</v>
      </c>
      <c r="C110" s="92">
        <v>14</v>
      </c>
      <c r="D110" s="60"/>
      <c r="E110" s="93"/>
      <c r="F110" s="56">
        <f>F111</f>
        <v>29.9</v>
      </c>
      <c r="G110" s="56">
        <f t="shared" ref="G110:H112" si="37">G111</f>
        <v>0</v>
      </c>
      <c r="H110" s="56">
        <f t="shared" si="37"/>
        <v>29.9</v>
      </c>
    </row>
    <row r="111" spans="1:8" ht="36.75" customHeight="1" x14ac:dyDescent="0.2">
      <c r="A111" s="70" t="s">
        <v>314</v>
      </c>
      <c r="B111" s="11">
        <v>3</v>
      </c>
      <c r="C111" s="11">
        <v>14</v>
      </c>
      <c r="D111" s="68" t="s">
        <v>202</v>
      </c>
      <c r="E111" s="52"/>
      <c r="F111" s="9">
        <f>F112</f>
        <v>29.9</v>
      </c>
      <c r="G111" s="9">
        <f t="shared" si="37"/>
        <v>0</v>
      </c>
      <c r="H111" s="9">
        <f t="shared" si="37"/>
        <v>29.9</v>
      </c>
    </row>
    <row r="112" spans="1:8" ht="15" customHeight="1" x14ac:dyDescent="0.2">
      <c r="A112" s="70" t="s">
        <v>79</v>
      </c>
      <c r="B112" s="11">
        <v>3</v>
      </c>
      <c r="C112" s="11">
        <v>14</v>
      </c>
      <c r="D112" s="68" t="s">
        <v>203</v>
      </c>
      <c r="E112" s="52"/>
      <c r="F112" s="9">
        <f>F113</f>
        <v>29.9</v>
      </c>
      <c r="G112" s="9">
        <f t="shared" si="37"/>
        <v>0</v>
      </c>
      <c r="H112" s="9">
        <f t="shared" si="37"/>
        <v>29.9</v>
      </c>
    </row>
    <row r="113" spans="1:8" ht="21" customHeight="1" x14ac:dyDescent="0.2">
      <c r="A113" s="70" t="s">
        <v>208</v>
      </c>
      <c r="B113" s="11">
        <v>3</v>
      </c>
      <c r="C113" s="11">
        <v>14</v>
      </c>
      <c r="D113" s="68" t="s">
        <v>209</v>
      </c>
      <c r="E113" s="52"/>
      <c r="F113" s="9">
        <f>F114+F117</f>
        <v>29.9</v>
      </c>
      <c r="G113" s="9">
        <f t="shared" ref="G113:H113" si="38">G114+G117</f>
        <v>0</v>
      </c>
      <c r="H113" s="9">
        <f t="shared" si="38"/>
        <v>29.9</v>
      </c>
    </row>
    <row r="114" spans="1:8" ht="23.25" customHeight="1" x14ac:dyDescent="0.2">
      <c r="A114" s="70" t="s">
        <v>181</v>
      </c>
      <c r="B114" s="11">
        <v>3</v>
      </c>
      <c r="C114" s="11">
        <v>14</v>
      </c>
      <c r="D114" s="68" t="s">
        <v>210</v>
      </c>
      <c r="E114" s="52"/>
      <c r="F114" s="9">
        <f>F115</f>
        <v>23.9</v>
      </c>
      <c r="G114" s="9">
        <f t="shared" ref="G114:H114" si="39">G115</f>
        <v>0</v>
      </c>
      <c r="H114" s="9">
        <f t="shared" si="39"/>
        <v>23.9</v>
      </c>
    </row>
    <row r="115" spans="1:8" ht="48.75" customHeight="1" x14ac:dyDescent="0.2">
      <c r="A115" s="70" t="s">
        <v>68</v>
      </c>
      <c r="B115" s="11">
        <v>3</v>
      </c>
      <c r="C115" s="11">
        <v>14</v>
      </c>
      <c r="D115" s="68" t="s">
        <v>210</v>
      </c>
      <c r="E115" s="52">
        <v>100</v>
      </c>
      <c r="F115" s="9">
        <f>+F116</f>
        <v>23.9</v>
      </c>
      <c r="G115" s="9">
        <f t="shared" ref="G115:H115" si="40">+G116</f>
        <v>0</v>
      </c>
      <c r="H115" s="9">
        <f t="shared" si="40"/>
        <v>23.9</v>
      </c>
    </row>
    <row r="116" spans="1:8" ht="24" customHeight="1" x14ac:dyDescent="0.2">
      <c r="A116" s="70" t="s">
        <v>70</v>
      </c>
      <c r="B116" s="11">
        <v>3</v>
      </c>
      <c r="C116" s="11">
        <v>14</v>
      </c>
      <c r="D116" s="68" t="s">
        <v>210</v>
      </c>
      <c r="E116" s="52">
        <v>110</v>
      </c>
      <c r="F116" s="9">
        <v>23.9</v>
      </c>
      <c r="G116" s="10">
        <v>0</v>
      </c>
      <c r="H116" s="10">
        <f>'расходы по структуре 2020 '!I142</f>
        <v>23.9</v>
      </c>
    </row>
    <row r="117" spans="1:8" ht="35.25" customHeight="1" x14ac:dyDescent="0.2">
      <c r="A117" s="70" t="s">
        <v>182</v>
      </c>
      <c r="B117" s="11">
        <v>3</v>
      </c>
      <c r="C117" s="11">
        <v>14</v>
      </c>
      <c r="D117" s="68" t="s">
        <v>211</v>
      </c>
      <c r="E117" s="52"/>
      <c r="F117" s="10">
        <f>+F118</f>
        <v>6</v>
      </c>
      <c r="G117" s="10">
        <f t="shared" ref="G117:H117" si="41">+G118</f>
        <v>0</v>
      </c>
      <c r="H117" s="10">
        <f t="shared" si="41"/>
        <v>6</v>
      </c>
    </row>
    <row r="118" spans="1:8" ht="31.5" customHeight="1" x14ac:dyDescent="0.2">
      <c r="A118" s="70" t="s">
        <v>68</v>
      </c>
      <c r="B118" s="11">
        <v>3</v>
      </c>
      <c r="C118" s="11">
        <v>14</v>
      </c>
      <c r="D118" s="68" t="s">
        <v>211</v>
      </c>
      <c r="E118" s="52">
        <v>100</v>
      </c>
      <c r="F118" s="10">
        <f>F119</f>
        <v>6</v>
      </c>
      <c r="G118" s="10">
        <f t="shared" ref="G118:H118" si="42">G119</f>
        <v>0</v>
      </c>
      <c r="H118" s="10">
        <f t="shared" si="42"/>
        <v>6</v>
      </c>
    </row>
    <row r="119" spans="1:8" ht="14.25" customHeight="1" x14ac:dyDescent="0.2">
      <c r="A119" s="70" t="s">
        <v>70</v>
      </c>
      <c r="B119" s="11">
        <v>3</v>
      </c>
      <c r="C119" s="11">
        <v>14</v>
      </c>
      <c r="D119" s="68" t="s">
        <v>211</v>
      </c>
      <c r="E119" s="52">
        <v>110</v>
      </c>
      <c r="F119" s="9">
        <v>6</v>
      </c>
      <c r="G119" s="10">
        <v>0</v>
      </c>
      <c r="H119" s="10">
        <f>'расходы по структуре 2020 '!I146</f>
        <v>6</v>
      </c>
    </row>
    <row r="120" spans="1:8" ht="12" customHeight="1" x14ac:dyDescent="0.2">
      <c r="A120" s="116" t="s">
        <v>34</v>
      </c>
      <c r="B120" s="117">
        <v>4</v>
      </c>
      <c r="C120" s="120">
        <v>0</v>
      </c>
      <c r="D120" s="118" t="s">
        <v>64</v>
      </c>
      <c r="E120" s="119" t="s">
        <v>64</v>
      </c>
      <c r="F120" s="58">
        <f>F127+F134+F140+F123</f>
        <v>2503.1999999999998</v>
      </c>
      <c r="G120" s="58">
        <f t="shared" ref="G120:H120" si="43">G127+G134+G140+G123</f>
        <v>4826.5999999999995</v>
      </c>
      <c r="H120" s="58">
        <f t="shared" si="43"/>
        <v>7329.7514099999999</v>
      </c>
    </row>
    <row r="121" spans="1:8" ht="12" customHeight="1" x14ac:dyDescent="0.2">
      <c r="A121" s="148" t="s">
        <v>357</v>
      </c>
      <c r="B121" s="149">
        <v>4</v>
      </c>
      <c r="C121" s="149">
        <v>5</v>
      </c>
      <c r="D121" s="123"/>
      <c r="E121" s="150"/>
      <c r="F121" s="151">
        <f t="shared" ref="F121:H122" si="44">F122</f>
        <v>0</v>
      </c>
      <c r="G121" s="151">
        <f t="shared" si="44"/>
        <v>15.7</v>
      </c>
      <c r="H121" s="151">
        <f t="shared" si="44"/>
        <v>15.7</v>
      </c>
    </row>
    <row r="122" spans="1:8" ht="25.5" customHeight="1" x14ac:dyDescent="0.2">
      <c r="A122" s="69" t="s">
        <v>353</v>
      </c>
      <c r="B122" s="11">
        <v>4</v>
      </c>
      <c r="C122" s="11">
        <v>5</v>
      </c>
      <c r="D122" s="68" t="s">
        <v>224</v>
      </c>
      <c r="E122" s="52"/>
      <c r="F122" s="144">
        <f t="shared" si="44"/>
        <v>0</v>
      </c>
      <c r="G122" s="144">
        <f t="shared" si="44"/>
        <v>15.7</v>
      </c>
      <c r="H122" s="144">
        <f t="shared" si="44"/>
        <v>15.7</v>
      </c>
    </row>
    <row r="123" spans="1:8" ht="31.5" customHeight="1" x14ac:dyDescent="0.2">
      <c r="A123" s="69" t="s">
        <v>355</v>
      </c>
      <c r="B123" s="11">
        <v>4</v>
      </c>
      <c r="C123" s="11">
        <v>5</v>
      </c>
      <c r="D123" s="68" t="s">
        <v>356</v>
      </c>
      <c r="E123" s="52"/>
      <c r="F123" s="144">
        <f>F124</f>
        <v>0</v>
      </c>
      <c r="G123" s="144">
        <f t="shared" ref="G123:H125" si="45">G124</f>
        <v>15.7</v>
      </c>
      <c r="H123" s="144">
        <f t="shared" si="45"/>
        <v>15.7</v>
      </c>
    </row>
    <row r="124" spans="1:8" ht="24" customHeight="1" x14ac:dyDescent="0.2">
      <c r="A124" s="69" t="s">
        <v>354</v>
      </c>
      <c r="B124" s="11">
        <v>4</v>
      </c>
      <c r="C124" s="11">
        <v>5</v>
      </c>
      <c r="D124" s="68" t="s">
        <v>352</v>
      </c>
      <c r="E124" s="52"/>
      <c r="F124" s="144">
        <f>F125</f>
        <v>0</v>
      </c>
      <c r="G124" s="144">
        <f t="shared" si="45"/>
        <v>15.7</v>
      </c>
      <c r="H124" s="144">
        <f t="shared" si="45"/>
        <v>15.7</v>
      </c>
    </row>
    <row r="125" spans="1:8" ht="23.25" customHeight="1" x14ac:dyDescent="0.2">
      <c r="A125" s="70" t="s">
        <v>124</v>
      </c>
      <c r="B125" s="11">
        <v>4</v>
      </c>
      <c r="C125" s="11">
        <v>5</v>
      </c>
      <c r="D125" s="68" t="s">
        <v>352</v>
      </c>
      <c r="E125" s="52">
        <v>200</v>
      </c>
      <c r="F125" s="144">
        <f>F126</f>
        <v>0</v>
      </c>
      <c r="G125" s="144">
        <f t="shared" si="45"/>
        <v>15.7</v>
      </c>
      <c r="H125" s="144">
        <f t="shared" si="45"/>
        <v>15.7</v>
      </c>
    </row>
    <row r="126" spans="1:8" ht="29.25" customHeight="1" x14ac:dyDescent="0.2">
      <c r="A126" s="70" t="s">
        <v>66</v>
      </c>
      <c r="B126" s="11">
        <v>4</v>
      </c>
      <c r="C126" s="11">
        <v>5</v>
      </c>
      <c r="D126" s="68" t="s">
        <v>352</v>
      </c>
      <c r="E126" s="52">
        <v>240</v>
      </c>
      <c r="F126" s="144">
        <v>0</v>
      </c>
      <c r="G126" s="144">
        <v>15.7</v>
      </c>
      <c r="H126" s="144">
        <v>15.7</v>
      </c>
    </row>
    <row r="127" spans="1:8" ht="15" customHeight="1" x14ac:dyDescent="0.2">
      <c r="A127" s="94" t="s">
        <v>168</v>
      </c>
      <c r="B127" s="92">
        <v>4</v>
      </c>
      <c r="C127" s="92">
        <v>9</v>
      </c>
      <c r="D127" s="60"/>
      <c r="E127" s="93"/>
      <c r="F127" s="56">
        <f t="shared" ref="F127:H132" si="46">F128</f>
        <v>2043.8</v>
      </c>
      <c r="G127" s="56">
        <f t="shared" si="46"/>
        <v>4810.8999999999996</v>
      </c>
      <c r="H127" s="56">
        <f t="shared" si="46"/>
        <v>6854.6514100000004</v>
      </c>
    </row>
    <row r="128" spans="1:8" ht="33.75" x14ac:dyDescent="0.2">
      <c r="A128" s="70" t="s">
        <v>315</v>
      </c>
      <c r="B128" s="11">
        <v>4</v>
      </c>
      <c r="C128" s="11">
        <v>9</v>
      </c>
      <c r="D128" s="67">
        <v>8400000000</v>
      </c>
      <c r="E128" s="52"/>
      <c r="F128" s="9">
        <f t="shared" si="46"/>
        <v>2043.8</v>
      </c>
      <c r="G128" s="9">
        <f t="shared" si="46"/>
        <v>4810.8999999999996</v>
      </c>
      <c r="H128" s="9">
        <f t="shared" si="46"/>
        <v>6854.6514100000004</v>
      </c>
    </row>
    <row r="129" spans="1:8" x14ac:dyDescent="0.2">
      <c r="A129" s="70" t="s">
        <v>166</v>
      </c>
      <c r="B129" s="11">
        <v>4</v>
      </c>
      <c r="C129" s="11">
        <v>9</v>
      </c>
      <c r="D129" s="67">
        <v>8410000000</v>
      </c>
      <c r="E129" s="52"/>
      <c r="F129" s="9">
        <f t="shared" si="46"/>
        <v>2043.8</v>
      </c>
      <c r="G129" s="9">
        <f t="shared" si="46"/>
        <v>4810.8999999999996</v>
      </c>
      <c r="H129" s="9">
        <f t="shared" si="46"/>
        <v>6854.6514100000004</v>
      </c>
    </row>
    <row r="130" spans="1:8" ht="22.5" x14ac:dyDescent="0.2">
      <c r="A130" s="70" t="s">
        <v>167</v>
      </c>
      <c r="B130" s="11">
        <v>4</v>
      </c>
      <c r="C130" s="11">
        <v>9</v>
      </c>
      <c r="D130" s="67">
        <v>8410100000</v>
      </c>
      <c r="E130" s="52"/>
      <c r="F130" s="9">
        <f t="shared" si="46"/>
        <v>2043.8</v>
      </c>
      <c r="G130" s="9">
        <f t="shared" si="46"/>
        <v>4810.8999999999996</v>
      </c>
      <c r="H130" s="9">
        <f t="shared" si="46"/>
        <v>6854.6514100000004</v>
      </c>
    </row>
    <row r="131" spans="1:8" ht="30.75" customHeight="1" x14ac:dyDescent="0.2">
      <c r="A131" s="70" t="s">
        <v>100</v>
      </c>
      <c r="B131" s="11">
        <v>4</v>
      </c>
      <c r="C131" s="11">
        <v>9</v>
      </c>
      <c r="D131" s="67">
        <v>8410199990</v>
      </c>
      <c r="E131" s="52"/>
      <c r="F131" s="9">
        <f t="shared" si="46"/>
        <v>2043.8</v>
      </c>
      <c r="G131" s="9">
        <f t="shared" si="46"/>
        <v>4810.8999999999996</v>
      </c>
      <c r="H131" s="9">
        <f t="shared" si="46"/>
        <v>6854.6514100000004</v>
      </c>
    </row>
    <row r="132" spans="1:8" ht="27" customHeight="1" x14ac:dyDescent="0.2">
      <c r="A132" s="70" t="s">
        <v>124</v>
      </c>
      <c r="B132" s="11">
        <v>4</v>
      </c>
      <c r="C132" s="11">
        <v>9</v>
      </c>
      <c r="D132" s="67">
        <v>8410199990</v>
      </c>
      <c r="E132" s="52">
        <v>200</v>
      </c>
      <c r="F132" s="9">
        <f t="shared" si="46"/>
        <v>2043.8</v>
      </c>
      <c r="G132" s="9">
        <f t="shared" si="46"/>
        <v>4810.8999999999996</v>
      </c>
      <c r="H132" s="9">
        <f t="shared" si="46"/>
        <v>6854.6514100000004</v>
      </c>
    </row>
    <row r="133" spans="1:8" ht="22.5" x14ac:dyDescent="0.2">
      <c r="A133" s="70" t="s">
        <v>66</v>
      </c>
      <c r="B133" s="11">
        <v>4</v>
      </c>
      <c r="C133" s="11">
        <v>9</v>
      </c>
      <c r="D133" s="67">
        <v>8410199990</v>
      </c>
      <c r="E133" s="52">
        <v>240</v>
      </c>
      <c r="F133" s="9">
        <f>'ДФ 2020'!C28</f>
        <v>2043.8</v>
      </c>
      <c r="G133" s="10">
        <v>4810.8999999999996</v>
      </c>
      <c r="H133" s="10">
        <f>'расходы по структуре 2020 '!I162</f>
        <v>6854.6514100000004</v>
      </c>
    </row>
    <row r="134" spans="1:8" x14ac:dyDescent="0.2">
      <c r="A134" s="72" t="s">
        <v>35</v>
      </c>
      <c r="B134" s="92">
        <v>4</v>
      </c>
      <c r="C134" s="92">
        <v>10</v>
      </c>
      <c r="D134" s="60" t="s">
        <v>64</v>
      </c>
      <c r="E134" s="93" t="s">
        <v>64</v>
      </c>
      <c r="F134" s="56">
        <f>F135</f>
        <v>452.7</v>
      </c>
      <c r="G134" s="56">
        <f t="shared" ref="G134:H135" si="47">G135</f>
        <v>0</v>
      </c>
      <c r="H134" s="56">
        <f t="shared" si="47"/>
        <v>452.7</v>
      </c>
    </row>
    <row r="135" spans="1:8" ht="30.75" customHeight="1" x14ac:dyDescent="0.2">
      <c r="A135" s="71" t="s">
        <v>316</v>
      </c>
      <c r="B135" s="11">
        <v>4</v>
      </c>
      <c r="C135" s="11">
        <v>10</v>
      </c>
      <c r="D135" s="68" t="s">
        <v>189</v>
      </c>
      <c r="E135" s="52" t="s">
        <v>64</v>
      </c>
      <c r="F135" s="9">
        <f>F136</f>
        <v>452.7</v>
      </c>
      <c r="G135" s="9">
        <f t="shared" si="47"/>
        <v>0</v>
      </c>
      <c r="H135" s="9">
        <f t="shared" si="47"/>
        <v>452.7</v>
      </c>
    </row>
    <row r="136" spans="1:8" ht="22.5" x14ac:dyDescent="0.2">
      <c r="A136" s="71" t="s">
        <v>302</v>
      </c>
      <c r="B136" s="11">
        <v>4</v>
      </c>
      <c r="C136" s="11">
        <v>10</v>
      </c>
      <c r="D136" s="68" t="s">
        <v>212</v>
      </c>
      <c r="E136" s="52" t="s">
        <v>64</v>
      </c>
      <c r="F136" s="9">
        <f t="shared" ref="F136:H138" si="48">F137</f>
        <v>452.7</v>
      </c>
      <c r="G136" s="9">
        <f t="shared" si="48"/>
        <v>0</v>
      </c>
      <c r="H136" s="9">
        <f t="shared" si="48"/>
        <v>452.7</v>
      </c>
    </row>
    <row r="137" spans="1:8" x14ac:dyDescent="0.2">
      <c r="A137" s="71" t="s">
        <v>60</v>
      </c>
      <c r="B137" s="11">
        <v>4</v>
      </c>
      <c r="C137" s="11">
        <v>10</v>
      </c>
      <c r="D137" s="68" t="s">
        <v>213</v>
      </c>
      <c r="E137" s="52"/>
      <c r="F137" s="9">
        <f t="shared" si="48"/>
        <v>452.7</v>
      </c>
      <c r="G137" s="9">
        <f t="shared" si="48"/>
        <v>0</v>
      </c>
      <c r="H137" s="9">
        <f t="shared" si="48"/>
        <v>452.7</v>
      </c>
    </row>
    <row r="138" spans="1:8" ht="27" customHeight="1" x14ac:dyDescent="0.2">
      <c r="A138" s="70" t="s">
        <v>124</v>
      </c>
      <c r="B138" s="11">
        <v>4</v>
      </c>
      <c r="C138" s="11">
        <v>10</v>
      </c>
      <c r="D138" s="68" t="s">
        <v>213</v>
      </c>
      <c r="E138" s="52" t="s">
        <v>65</v>
      </c>
      <c r="F138" s="9">
        <f t="shared" si="48"/>
        <v>452.7</v>
      </c>
      <c r="G138" s="9">
        <f t="shared" si="48"/>
        <v>0</v>
      </c>
      <c r="H138" s="9">
        <f t="shared" si="48"/>
        <v>452.7</v>
      </c>
    </row>
    <row r="139" spans="1:8" ht="22.5" x14ac:dyDescent="0.2">
      <c r="A139" s="70" t="s">
        <v>66</v>
      </c>
      <c r="B139" s="11">
        <v>4</v>
      </c>
      <c r="C139" s="11">
        <v>10</v>
      </c>
      <c r="D139" s="68" t="s">
        <v>213</v>
      </c>
      <c r="E139" s="52" t="s">
        <v>67</v>
      </c>
      <c r="F139" s="9">
        <f>'расходы по структуре 2020 '!G169</f>
        <v>452.7</v>
      </c>
      <c r="G139" s="10">
        <v>0</v>
      </c>
      <c r="H139" s="10">
        <f>'расходы по структуре 2020 '!I169</f>
        <v>452.7</v>
      </c>
    </row>
    <row r="140" spans="1:8" ht="16.5" customHeight="1" x14ac:dyDescent="0.2">
      <c r="A140" s="94" t="s">
        <v>180</v>
      </c>
      <c r="B140" s="92">
        <v>4</v>
      </c>
      <c r="C140" s="92">
        <v>12</v>
      </c>
      <c r="D140" s="60"/>
      <c r="E140" s="93"/>
      <c r="F140" s="56">
        <f t="shared" ref="F140:H144" si="49">F141</f>
        <v>6.7</v>
      </c>
      <c r="G140" s="56">
        <f t="shared" si="49"/>
        <v>0</v>
      </c>
      <c r="H140" s="56">
        <f t="shared" si="49"/>
        <v>6.7</v>
      </c>
    </row>
    <row r="141" spans="1:8" ht="27.75" customHeight="1" x14ac:dyDescent="0.2">
      <c r="A141" s="71" t="s">
        <v>316</v>
      </c>
      <c r="B141" s="11">
        <v>4</v>
      </c>
      <c r="C141" s="11">
        <v>12</v>
      </c>
      <c r="D141" s="68" t="s">
        <v>189</v>
      </c>
      <c r="E141" s="52"/>
      <c r="F141" s="9">
        <f>F142</f>
        <v>6.7</v>
      </c>
      <c r="G141" s="9">
        <f t="shared" si="49"/>
        <v>0</v>
      </c>
      <c r="H141" s="9">
        <f t="shared" si="49"/>
        <v>6.7</v>
      </c>
    </row>
    <row r="142" spans="1:8" ht="37.5" customHeight="1" x14ac:dyDescent="0.2">
      <c r="A142" s="71" t="s">
        <v>304</v>
      </c>
      <c r="B142" s="11">
        <v>4</v>
      </c>
      <c r="C142" s="11">
        <v>12</v>
      </c>
      <c r="D142" s="68" t="s">
        <v>214</v>
      </c>
      <c r="E142" s="52"/>
      <c r="F142" s="9">
        <f>F143</f>
        <v>6.7</v>
      </c>
      <c r="G142" s="9">
        <f t="shared" si="49"/>
        <v>0</v>
      </c>
      <c r="H142" s="9">
        <f t="shared" si="49"/>
        <v>6.7</v>
      </c>
    </row>
    <row r="143" spans="1:8" ht="45" x14ac:dyDescent="0.2">
      <c r="A143" s="70" t="s">
        <v>179</v>
      </c>
      <c r="B143" s="11">
        <v>4</v>
      </c>
      <c r="C143" s="11">
        <v>12</v>
      </c>
      <c r="D143" s="49">
        <v>7700189020</v>
      </c>
      <c r="E143" s="52"/>
      <c r="F143" s="9">
        <f>F144</f>
        <v>6.7</v>
      </c>
      <c r="G143" s="9">
        <f t="shared" si="49"/>
        <v>0</v>
      </c>
      <c r="H143" s="9">
        <f t="shared" si="49"/>
        <v>6.7</v>
      </c>
    </row>
    <row r="144" spans="1:8" ht="11.25" customHeight="1" x14ac:dyDescent="0.2">
      <c r="A144" s="70" t="s">
        <v>80</v>
      </c>
      <c r="B144" s="11">
        <v>4</v>
      </c>
      <c r="C144" s="11">
        <v>12</v>
      </c>
      <c r="D144" s="49">
        <v>7700189020</v>
      </c>
      <c r="E144" s="52">
        <v>500</v>
      </c>
      <c r="F144" s="9">
        <f>F145</f>
        <v>6.7</v>
      </c>
      <c r="G144" s="9">
        <f t="shared" si="49"/>
        <v>0</v>
      </c>
      <c r="H144" s="9">
        <f t="shared" si="49"/>
        <v>6.7</v>
      </c>
    </row>
    <row r="145" spans="1:8" ht="20.25" customHeight="1" x14ac:dyDescent="0.2">
      <c r="A145" s="70" t="s">
        <v>63</v>
      </c>
      <c r="B145" s="11">
        <v>4</v>
      </c>
      <c r="C145" s="11">
        <v>12</v>
      </c>
      <c r="D145" s="49">
        <v>7700189020</v>
      </c>
      <c r="E145" s="52">
        <v>540</v>
      </c>
      <c r="F145" s="9">
        <v>6.7</v>
      </c>
      <c r="G145" s="10">
        <v>0</v>
      </c>
      <c r="H145" s="10">
        <f>'расходы по структуре 2020 '!I175</f>
        <v>6.7</v>
      </c>
    </row>
    <row r="146" spans="1:8" ht="22.5" customHeight="1" x14ac:dyDescent="0.2">
      <c r="A146" s="116" t="s">
        <v>36</v>
      </c>
      <c r="B146" s="117">
        <v>5</v>
      </c>
      <c r="C146" s="117">
        <v>0</v>
      </c>
      <c r="D146" s="118" t="s">
        <v>64</v>
      </c>
      <c r="E146" s="119" t="s">
        <v>64</v>
      </c>
      <c r="F146" s="57">
        <f>F147+F154+F172</f>
        <v>6624.3</v>
      </c>
      <c r="G146" s="57">
        <f t="shared" ref="G146:H146" si="50">G147+G154+G172</f>
        <v>0</v>
      </c>
      <c r="H146" s="57">
        <f t="shared" si="50"/>
        <v>6624.3</v>
      </c>
    </row>
    <row r="147" spans="1:8" ht="24.75" customHeight="1" x14ac:dyDescent="0.2">
      <c r="A147" s="72" t="s">
        <v>61</v>
      </c>
      <c r="B147" s="92">
        <v>5</v>
      </c>
      <c r="C147" s="92">
        <v>1</v>
      </c>
      <c r="D147" s="60" t="s">
        <v>64</v>
      </c>
      <c r="E147" s="93" t="s">
        <v>64</v>
      </c>
      <c r="F147" s="56">
        <f t="shared" ref="F147:H152" si="51">F148</f>
        <v>239.7</v>
      </c>
      <c r="G147" s="56">
        <f t="shared" si="51"/>
        <v>0</v>
      </c>
      <c r="H147" s="56">
        <f t="shared" si="51"/>
        <v>239.7</v>
      </c>
    </row>
    <row r="148" spans="1:8" ht="41.25" customHeight="1" x14ac:dyDescent="0.2">
      <c r="A148" s="71" t="s">
        <v>317</v>
      </c>
      <c r="B148" s="11">
        <v>5</v>
      </c>
      <c r="C148" s="11">
        <v>1</v>
      </c>
      <c r="D148" s="68" t="s">
        <v>215</v>
      </c>
      <c r="E148" s="52" t="s">
        <v>64</v>
      </c>
      <c r="F148" s="9">
        <f t="shared" si="51"/>
        <v>239.7</v>
      </c>
      <c r="G148" s="9">
        <f t="shared" si="51"/>
        <v>0</v>
      </c>
      <c r="H148" s="9">
        <f t="shared" si="51"/>
        <v>239.7</v>
      </c>
    </row>
    <row r="149" spans="1:8" ht="22.5" customHeight="1" x14ac:dyDescent="0.2">
      <c r="A149" s="71" t="s">
        <v>216</v>
      </c>
      <c r="B149" s="11">
        <v>5</v>
      </c>
      <c r="C149" s="11">
        <v>1</v>
      </c>
      <c r="D149" s="68" t="s">
        <v>217</v>
      </c>
      <c r="E149" s="52" t="s">
        <v>64</v>
      </c>
      <c r="F149" s="9">
        <f t="shared" si="51"/>
        <v>239.7</v>
      </c>
      <c r="G149" s="9">
        <f t="shared" si="51"/>
        <v>0</v>
      </c>
      <c r="H149" s="9">
        <f t="shared" si="51"/>
        <v>239.7</v>
      </c>
    </row>
    <row r="150" spans="1:8" ht="22.5" x14ac:dyDescent="0.2">
      <c r="A150" s="71" t="s">
        <v>105</v>
      </c>
      <c r="B150" s="11">
        <v>5</v>
      </c>
      <c r="C150" s="11">
        <v>1</v>
      </c>
      <c r="D150" s="68" t="s">
        <v>218</v>
      </c>
      <c r="E150" s="52"/>
      <c r="F150" s="9">
        <f>F151</f>
        <v>239.7</v>
      </c>
      <c r="G150" s="9">
        <f t="shared" si="51"/>
        <v>0</v>
      </c>
      <c r="H150" s="9">
        <f t="shared" si="51"/>
        <v>239.7</v>
      </c>
    </row>
    <row r="151" spans="1:8" ht="24.75" customHeight="1" x14ac:dyDescent="0.2">
      <c r="A151" s="71" t="s">
        <v>100</v>
      </c>
      <c r="B151" s="11">
        <v>5</v>
      </c>
      <c r="C151" s="11">
        <v>1</v>
      </c>
      <c r="D151" s="68" t="s">
        <v>241</v>
      </c>
      <c r="E151" s="52"/>
      <c r="F151" s="9">
        <f t="shared" si="51"/>
        <v>239.7</v>
      </c>
      <c r="G151" s="9">
        <f t="shared" si="51"/>
        <v>0</v>
      </c>
      <c r="H151" s="9">
        <f t="shared" si="51"/>
        <v>239.7</v>
      </c>
    </row>
    <row r="152" spans="1:8" ht="22.5" customHeight="1" x14ac:dyDescent="0.2">
      <c r="A152" s="70" t="s">
        <v>124</v>
      </c>
      <c r="B152" s="11">
        <v>5</v>
      </c>
      <c r="C152" s="11">
        <v>1</v>
      </c>
      <c r="D152" s="68" t="s">
        <v>241</v>
      </c>
      <c r="E152" s="52" t="s">
        <v>65</v>
      </c>
      <c r="F152" s="9">
        <f t="shared" si="51"/>
        <v>239.7</v>
      </c>
      <c r="G152" s="9">
        <f t="shared" si="51"/>
        <v>0</v>
      </c>
      <c r="H152" s="9">
        <f t="shared" si="51"/>
        <v>239.7</v>
      </c>
    </row>
    <row r="153" spans="1:8" ht="22.5" customHeight="1" x14ac:dyDescent="0.2">
      <c r="A153" s="70" t="s">
        <v>66</v>
      </c>
      <c r="B153" s="11">
        <v>5</v>
      </c>
      <c r="C153" s="11">
        <v>1</v>
      </c>
      <c r="D153" s="68" t="s">
        <v>241</v>
      </c>
      <c r="E153" s="52" t="s">
        <v>67</v>
      </c>
      <c r="F153" s="9">
        <f>'расходы по структуре 2020 '!G184</f>
        <v>239.7</v>
      </c>
      <c r="G153" s="10">
        <v>0</v>
      </c>
      <c r="H153" s="10">
        <f>'расходы по структуре 2020 '!I184</f>
        <v>239.7</v>
      </c>
    </row>
    <row r="154" spans="1:8" ht="22.5" customHeight="1" x14ac:dyDescent="0.2">
      <c r="A154" s="72" t="s">
        <v>51</v>
      </c>
      <c r="B154" s="92">
        <v>5</v>
      </c>
      <c r="C154" s="92">
        <v>2</v>
      </c>
      <c r="D154" s="60" t="s">
        <v>64</v>
      </c>
      <c r="E154" s="93" t="s">
        <v>64</v>
      </c>
      <c r="F154" s="56">
        <f>F155</f>
        <v>5840.6</v>
      </c>
      <c r="G154" s="56">
        <f t="shared" ref="G154:H154" si="52">G155</f>
        <v>0</v>
      </c>
      <c r="H154" s="56">
        <f t="shared" si="52"/>
        <v>5840.6</v>
      </c>
    </row>
    <row r="155" spans="1:8" ht="39" customHeight="1" x14ac:dyDescent="0.2">
      <c r="A155" s="71" t="s">
        <v>317</v>
      </c>
      <c r="B155" s="11">
        <v>5</v>
      </c>
      <c r="C155" s="11">
        <v>2</v>
      </c>
      <c r="D155" s="68" t="s">
        <v>215</v>
      </c>
      <c r="E155" s="52" t="s">
        <v>64</v>
      </c>
      <c r="F155" s="9">
        <f>F156+F167</f>
        <v>5840.6</v>
      </c>
      <c r="G155" s="9">
        <f t="shared" ref="G155:H155" si="53">G156+G167</f>
        <v>0</v>
      </c>
      <c r="H155" s="9">
        <f t="shared" si="53"/>
        <v>5840.6</v>
      </c>
    </row>
    <row r="156" spans="1:8" ht="22.5" x14ac:dyDescent="0.2">
      <c r="A156" s="71" t="s">
        <v>78</v>
      </c>
      <c r="B156" s="11">
        <v>5</v>
      </c>
      <c r="C156" s="11">
        <v>2</v>
      </c>
      <c r="D156" s="68" t="s">
        <v>219</v>
      </c>
      <c r="E156" s="52" t="s">
        <v>64</v>
      </c>
      <c r="F156" s="9">
        <f>F157</f>
        <v>5590.6</v>
      </c>
      <c r="G156" s="9">
        <f t="shared" ref="G156:H156" si="54">G157</f>
        <v>0</v>
      </c>
      <c r="H156" s="9">
        <f t="shared" si="54"/>
        <v>5590.6</v>
      </c>
    </row>
    <row r="157" spans="1:8" ht="27" customHeight="1" x14ac:dyDescent="0.2">
      <c r="A157" s="71" t="s">
        <v>303</v>
      </c>
      <c r="B157" s="11">
        <v>5</v>
      </c>
      <c r="C157" s="11">
        <v>2</v>
      </c>
      <c r="D157" s="68" t="s">
        <v>220</v>
      </c>
      <c r="E157" s="52" t="s">
        <v>64</v>
      </c>
      <c r="F157" s="9">
        <f>F158+F164+F161</f>
        <v>5590.6</v>
      </c>
      <c r="G157" s="9">
        <f t="shared" ref="G157:H157" si="55">G158+G164+G161</f>
        <v>0</v>
      </c>
      <c r="H157" s="9">
        <f t="shared" si="55"/>
        <v>5590.6</v>
      </c>
    </row>
    <row r="158" spans="1:8" ht="67.5" customHeight="1" x14ac:dyDescent="0.2">
      <c r="A158" s="71" t="s">
        <v>222</v>
      </c>
      <c r="B158" s="11">
        <v>5</v>
      </c>
      <c r="C158" s="11">
        <v>2</v>
      </c>
      <c r="D158" s="68" t="s">
        <v>257</v>
      </c>
      <c r="E158" s="52"/>
      <c r="F158" s="9">
        <f>F159</f>
        <v>5000</v>
      </c>
      <c r="G158" s="9">
        <f t="shared" ref="G158:H159" si="56">G159</f>
        <v>0</v>
      </c>
      <c r="H158" s="9">
        <f t="shared" si="56"/>
        <v>5000</v>
      </c>
    </row>
    <row r="159" spans="1:8" ht="22.5" customHeight="1" x14ac:dyDescent="0.2">
      <c r="A159" s="70" t="s">
        <v>124</v>
      </c>
      <c r="B159" s="11">
        <v>5</v>
      </c>
      <c r="C159" s="11">
        <v>2</v>
      </c>
      <c r="D159" s="68" t="s">
        <v>257</v>
      </c>
      <c r="E159" s="52" t="s">
        <v>65</v>
      </c>
      <c r="F159" s="9">
        <f>F160</f>
        <v>5000</v>
      </c>
      <c r="G159" s="9">
        <f t="shared" si="56"/>
        <v>0</v>
      </c>
      <c r="H159" s="9">
        <f t="shared" si="56"/>
        <v>5000</v>
      </c>
    </row>
    <row r="160" spans="1:8" ht="27" customHeight="1" x14ac:dyDescent="0.2">
      <c r="A160" s="70" t="s">
        <v>66</v>
      </c>
      <c r="B160" s="11">
        <v>5</v>
      </c>
      <c r="C160" s="11">
        <v>2</v>
      </c>
      <c r="D160" s="68" t="s">
        <v>257</v>
      </c>
      <c r="E160" s="52" t="s">
        <v>67</v>
      </c>
      <c r="F160" s="9">
        <v>5000</v>
      </c>
      <c r="G160" s="10">
        <v>0</v>
      </c>
      <c r="H160" s="10">
        <f>'расходы по структуре 2020 '!I192</f>
        <v>5000</v>
      </c>
    </row>
    <row r="161" spans="1:8" ht="30" customHeight="1" x14ac:dyDescent="0.2">
      <c r="A161" s="70" t="s">
        <v>100</v>
      </c>
      <c r="B161" s="11">
        <v>5</v>
      </c>
      <c r="C161" s="11">
        <v>2</v>
      </c>
      <c r="D161" s="68" t="s">
        <v>284</v>
      </c>
      <c r="E161" s="52"/>
      <c r="F161" s="9">
        <f>F162</f>
        <v>35</v>
      </c>
      <c r="G161" s="9">
        <f t="shared" ref="G161:H162" si="57">G162</f>
        <v>0</v>
      </c>
      <c r="H161" s="9">
        <f t="shared" si="57"/>
        <v>35</v>
      </c>
    </row>
    <row r="162" spans="1:8" ht="30" customHeight="1" x14ac:dyDescent="0.2">
      <c r="A162" s="70" t="s">
        <v>124</v>
      </c>
      <c r="B162" s="11">
        <v>5</v>
      </c>
      <c r="C162" s="11">
        <v>2</v>
      </c>
      <c r="D162" s="68" t="s">
        <v>284</v>
      </c>
      <c r="E162" s="52">
        <v>200</v>
      </c>
      <c r="F162" s="9">
        <f>F163</f>
        <v>35</v>
      </c>
      <c r="G162" s="9">
        <f t="shared" si="57"/>
        <v>0</v>
      </c>
      <c r="H162" s="9">
        <f t="shared" si="57"/>
        <v>35</v>
      </c>
    </row>
    <row r="163" spans="1:8" ht="27.75" customHeight="1" x14ac:dyDescent="0.2">
      <c r="A163" s="70" t="s">
        <v>66</v>
      </c>
      <c r="B163" s="11">
        <v>5</v>
      </c>
      <c r="C163" s="11">
        <v>2</v>
      </c>
      <c r="D163" s="68" t="s">
        <v>284</v>
      </c>
      <c r="E163" s="52">
        <v>240</v>
      </c>
      <c r="F163" s="9">
        <f>'расходы по структуре 2020 '!G195</f>
        <v>35</v>
      </c>
      <c r="G163" s="10">
        <v>0</v>
      </c>
      <c r="H163" s="10">
        <f>'расходы по структуре 2020 '!I195</f>
        <v>35</v>
      </c>
    </row>
    <row r="164" spans="1:8" ht="58.5" customHeight="1" x14ac:dyDescent="0.2">
      <c r="A164" s="70" t="s">
        <v>223</v>
      </c>
      <c r="B164" s="11">
        <v>5</v>
      </c>
      <c r="C164" s="11">
        <v>2</v>
      </c>
      <c r="D164" s="68" t="s">
        <v>258</v>
      </c>
      <c r="E164" s="52"/>
      <c r="F164" s="9">
        <f>F165</f>
        <v>555.6</v>
      </c>
      <c r="G164" s="9">
        <f t="shared" ref="G164:H165" si="58">G165</f>
        <v>0</v>
      </c>
      <c r="H164" s="9">
        <f t="shared" si="58"/>
        <v>555.6</v>
      </c>
    </row>
    <row r="165" spans="1:8" ht="30" customHeight="1" x14ac:dyDescent="0.2">
      <c r="A165" s="70" t="s">
        <v>124</v>
      </c>
      <c r="B165" s="11">
        <v>5</v>
      </c>
      <c r="C165" s="11">
        <v>2</v>
      </c>
      <c r="D165" s="68" t="s">
        <v>258</v>
      </c>
      <c r="E165" s="52">
        <v>200</v>
      </c>
      <c r="F165" s="9">
        <f>F166</f>
        <v>555.6</v>
      </c>
      <c r="G165" s="9">
        <f t="shared" si="58"/>
        <v>0</v>
      </c>
      <c r="H165" s="9">
        <f t="shared" si="58"/>
        <v>555.6</v>
      </c>
    </row>
    <row r="166" spans="1:8" ht="30" customHeight="1" x14ac:dyDescent="0.2">
      <c r="A166" s="70" t="s">
        <v>66</v>
      </c>
      <c r="B166" s="11">
        <v>5</v>
      </c>
      <c r="C166" s="11">
        <v>2</v>
      </c>
      <c r="D166" s="68" t="s">
        <v>258</v>
      </c>
      <c r="E166" s="52">
        <v>240</v>
      </c>
      <c r="F166" s="9">
        <v>555.6</v>
      </c>
      <c r="G166" s="10">
        <v>0</v>
      </c>
      <c r="H166" s="10">
        <f>'расходы по структуре 2020 '!I199</f>
        <v>555.6</v>
      </c>
    </row>
    <row r="167" spans="1:8" ht="30" customHeight="1" x14ac:dyDescent="0.2">
      <c r="A167" s="70" t="s">
        <v>332</v>
      </c>
      <c r="B167" s="11">
        <v>5</v>
      </c>
      <c r="C167" s="11">
        <v>2</v>
      </c>
      <c r="D167" s="68" t="s">
        <v>331</v>
      </c>
      <c r="E167" s="52"/>
      <c r="F167" s="10">
        <f>F168</f>
        <v>250</v>
      </c>
      <c r="G167" s="10">
        <f t="shared" ref="G167:H170" si="59">G168</f>
        <v>0</v>
      </c>
      <c r="H167" s="10">
        <f t="shared" si="59"/>
        <v>250</v>
      </c>
    </row>
    <row r="168" spans="1:8" ht="30" customHeight="1" x14ac:dyDescent="0.2">
      <c r="A168" s="70" t="s">
        <v>333</v>
      </c>
      <c r="B168" s="11">
        <v>5</v>
      </c>
      <c r="C168" s="11">
        <v>2</v>
      </c>
      <c r="D168" s="68" t="s">
        <v>330</v>
      </c>
      <c r="E168" s="52"/>
      <c r="F168" s="10">
        <f>F169</f>
        <v>250</v>
      </c>
      <c r="G168" s="10">
        <f t="shared" si="59"/>
        <v>0</v>
      </c>
      <c r="H168" s="10">
        <f t="shared" si="59"/>
        <v>250</v>
      </c>
    </row>
    <row r="169" spans="1:8" ht="30" customHeight="1" x14ac:dyDescent="0.2">
      <c r="A169" s="70" t="s">
        <v>100</v>
      </c>
      <c r="B169" s="11">
        <v>5</v>
      </c>
      <c r="C169" s="11">
        <v>2</v>
      </c>
      <c r="D169" s="68" t="s">
        <v>329</v>
      </c>
      <c r="E169" s="52"/>
      <c r="F169" s="10">
        <f>F170</f>
        <v>250</v>
      </c>
      <c r="G169" s="10">
        <f t="shared" si="59"/>
        <v>0</v>
      </c>
      <c r="H169" s="10">
        <f t="shared" si="59"/>
        <v>250</v>
      </c>
    </row>
    <row r="170" spans="1:8" ht="30" customHeight="1" x14ac:dyDescent="0.2">
      <c r="A170" s="70" t="s">
        <v>124</v>
      </c>
      <c r="B170" s="11">
        <v>5</v>
      </c>
      <c r="C170" s="11">
        <v>2</v>
      </c>
      <c r="D170" s="68" t="s">
        <v>329</v>
      </c>
      <c r="E170" s="52">
        <v>200</v>
      </c>
      <c r="F170" s="10">
        <f>F171</f>
        <v>250</v>
      </c>
      <c r="G170" s="10">
        <f t="shared" si="59"/>
        <v>0</v>
      </c>
      <c r="H170" s="10">
        <f t="shared" si="59"/>
        <v>250</v>
      </c>
    </row>
    <row r="171" spans="1:8" ht="30" customHeight="1" x14ac:dyDescent="0.2">
      <c r="A171" s="70" t="s">
        <v>66</v>
      </c>
      <c r="B171" s="11">
        <v>5</v>
      </c>
      <c r="C171" s="11">
        <v>2</v>
      </c>
      <c r="D171" s="68" t="s">
        <v>329</v>
      </c>
      <c r="E171" s="52">
        <v>240</v>
      </c>
      <c r="F171" s="10">
        <f>'расходы по структуре 2020 '!G205</f>
        <v>250</v>
      </c>
      <c r="G171" s="10">
        <v>0</v>
      </c>
      <c r="H171" s="10">
        <f>'расходы по структуре 2020 '!I205</f>
        <v>250</v>
      </c>
    </row>
    <row r="172" spans="1:8" ht="30" customHeight="1" x14ac:dyDescent="0.2">
      <c r="A172" s="72" t="s">
        <v>37</v>
      </c>
      <c r="B172" s="92">
        <v>5</v>
      </c>
      <c r="C172" s="92">
        <v>3</v>
      </c>
      <c r="D172" s="60" t="s">
        <v>64</v>
      </c>
      <c r="E172" s="93" t="s">
        <v>64</v>
      </c>
      <c r="F172" s="56">
        <f>F173</f>
        <v>544</v>
      </c>
      <c r="G172" s="56">
        <f t="shared" ref="G172:H176" si="60">G173</f>
        <v>0</v>
      </c>
      <c r="H172" s="56">
        <f t="shared" si="60"/>
        <v>544</v>
      </c>
    </row>
    <row r="173" spans="1:8" ht="30" customHeight="1" x14ac:dyDescent="0.2">
      <c r="A173" s="71" t="s">
        <v>318</v>
      </c>
      <c r="B173" s="11">
        <v>5</v>
      </c>
      <c r="C173" s="11">
        <v>3</v>
      </c>
      <c r="D173" s="68" t="s">
        <v>224</v>
      </c>
      <c r="E173" s="52" t="s">
        <v>64</v>
      </c>
      <c r="F173" s="9">
        <f>F174</f>
        <v>544</v>
      </c>
      <c r="G173" s="9">
        <f t="shared" si="60"/>
        <v>0</v>
      </c>
      <c r="H173" s="9">
        <f t="shared" si="60"/>
        <v>544</v>
      </c>
    </row>
    <row r="174" spans="1:8" ht="22.5" customHeight="1" x14ac:dyDescent="0.2">
      <c r="A174" s="70" t="s">
        <v>128</v>
      </c>
      <c r="B174" s="11">
        <v>5</v>
      </c>
      <c r="C174" s="11">
        <v>3</v>
      </c>
      <c r="D174" s="68" t="s">
        <v>225</v>
      </c>
      <c r="E174" s="52"/>
      <c r="F174" s="9">
        <f>F175</f>
        <v>544</v>
      </c>
      <c r="G174" s="9">
        <f t="shared" si="60"/>
        <v>0</v>
      </c>
      <c r="H174" s="9">
        <f t="shared" si="60"/>
        <v>544</v>
      </c>
    </row>
    <row r="175" spans="1:8" ht="22.5" x14ac:dyDescent="0.2">
      <c r="A175" s="70" t="s">
        <v>100</v>
      </c>
      <c r="B175" s="11">
        <v>5</v>
      </c>
      <c r="C175" s="11">
        <v>3</v>
      </c>
      <c r="D175" s="68" t="s">
        <v>226</v>
      </c>
      <c r="E175" s="52"/>
      <c r="F175" s="9">
        <f>F176</f>
        <v>544</v>
      </c>
      <c r="G175" s="9">
        <f t="shared" si="60"/>
        <v>0</v>
      </c>
      <c r="H175" s="9">
        <f t="shared" si="60"/>
        <v>544</v>
      </c>
    </row>
    <row r="176" spans="1:8" ht="28.5" customHeight="1" x14ac:dyDescent="0.2">
      <c r="A176" s="70" t="s">
        <v>124</v>
      </c>
      <c r="B176" s="11">
        <v>5</v>
      </c>
      <c r="C176" s="11">
        <v>3</v>
      </c>
      <c r="D176" s="68" t="s">
        <v>226</v>
      </c>
      <c r="E176" s="52" t="s">
        <v>65</v>
      </c>
      <c r="F176" s="9">
        <f>F177</f>
        <v>544</v>
      </c>
      <c r="G176" s="9">
        <f t="shared" si="60"/>
        <v>0</v>
      </c>
      <c r="H176" s="9">
        <f t="shared" si="60"/>
        <v>544</v>
      </c>
    </row>
    <row r="177" spans="1:8" ht="26.25" customHeight="1" x14ac:dyDescent="0.2">
      <c r="A177" s="70" t="s">
        <v>66</v>
      </c>
      <c r="B177" s="11">
        <v>5</v>
      </c>
      <c r="C177" s="11">
        <v>3</v>
      </c>
      <c r="D177" s="68" t="s">
        <v>226</v>
      </c>
      <c r="E177" s="52" t="s">
        <v>67</v>
      </c>
      <c r="F177" s="9">
        <f>'расходы по структуре 2020 '!G212</f>
        <v>544</v>
      </c>
      <c r="G177" s="10">
        <v>0</v>
      </c>
      <c r="H177" s="10">
        <f>'расходы по структуре 2020 '!I212</f>
        <v>544</v>
      </c>
    </row>
    <row r="178" spans="1:8" ht="22.5" customHeight="1" x14ac:dyDescent="0.2">
      <c r="A178" s="121" t="s">
        <v>285</v>
      </c>
      <c r="B178" s="117">
        <v>6</v>
      </c>
      <c r="C178" s="117"/>
      <c r="D178" s="118"/>
      <c r="E178" s="119"/>
      <c r="F178" s="57">
        <f t="shared" ref="F178:H183" si="61">F179</f>
        <v>297.988</v>
      </c>
      <c r="G178" s="57">
        <f t="shared" si="61"/>
        <v>0</v>
      </c>
      <c r="H178" s="57">
        <f t="shared" si="61"/>
        <v>298</v>
      </c>
    </row>
    <row r="179" spans="1:8" ht="26.25" customHeight="1" x14ac:dyDescent="0.2">
      <c r="A179" s="94" t="s">
        <v>286</v>
      </c>
      <c r="B179" s="92">
        <v>6</v>
      </c>
      <c r="C179" s="92">
        <v>5</v>
      </c>
      <c r="D179" s="60"/>
      <c r="E179" s="93"/>
      <c r="F179" s="56">
        <f>F180</f>
        <v>297.988</v>
      </c>
      <c r="G179" s="56">
        <f t="shared" si="61"/>
        <v>0</v>
      </c>
      <c r="H179" s="56">
        <f t="shared" si="61"/>
        <v>298</v>
      </c>
    </row>
    <row r="180" spans="1:8" ht="26.25" customHeight="1" x14ac:dyDescent="0.2">
      <c r="A180" s="69" t="s">
        <v>312</v>
      </c>
      <c r="B180" s="11">
        <v>6</v>
      </c>
      <c r="C180" s="11">
        <v>5</v>
      </c>
      <c r="D180" s="68" t="s">
        <v>278</v>
      </c>
      <c r="E180" s="52"/>
      <c r="F180" s="9">
        <f>F181</f>
        <v>297.988</v>
      </c>
      <c r="G180" s="9">
        <f t="shared" si="61"/>
        <v>0</v>
      </c>
      <c r="H180" s="9">
        <f t="shared" si="61"/>
        <v>298</v>
      </c>
    </row>
    <row r="181" spans="1:8" ht="26.25" customHeight="1" x14ac:dyDescent="0.2">
      <c r="A181" s="69" t="s">
        <v>336</v>
      </c>
      <c r="B181" s="11">
        <v>6</v>
      </c>
      <c r="C181" s="11">
        <v>5</v>
      </c>
      <c r="D181" s="68" t="s">
        <v>337</v>
      </c>
      <c r="E181" s="52"/>
      <c r="F181" s="9">
        <f>F182+F185</f>
        <v>297.988</v>
      </c>
      <c r="G181" s="9">
        <f t="shared" ref="G181:H181" si="62">G182+G185</f>
        <v>0</v>
      </c>
      <c r="H181" s="9">
        <f t="shared" si="62"/>
        <v>298</v>
      </c>
    </row>
    <row r="182" spans="1:8" ht="43.5" customHeight="1" x14ac:dyDescent="0.2">
      <c r="A182" s="69" t="s">
        <v>335</v>
      </c>
      <c r="B182" s="11">
        <v>6</v>
      </c>
      <c r="C182" s="11">
        <v>5</v>
      </c>
      <c r="D182" s="68" t="s">
        <v>280</v>
      </c>
      <c r="E182" s="52"/>
      <c r="F182" s="9">
        <f t="shared" si="61"/>
        <v>1.488</v>
      </c>
      <c r="G182" s="9">
        <f t="shared" si="61"/>
        <v>0</v>
      </c>
      <c r="H182" s="9">
        <f t="shared" si="61"/>
        <v>1.488</v>
      </c>
    </row>
    <row r="183" spans="1:8" ht="24" customHeight="1" x14ac:dyDescent="0.2">
      <c r="A183" s="70" t="s">
        <v>124</v>
      </c>
      <c r="B183" s="11">
        <v>6</v>
      </c>
      <c r="C183" s="11">
        <v>5</v>
      </c>
      <c r="D183" s="68" t="s">
        <v>280</v>
      </c>
      <c r="E183" s="52">
        <v>200</v>
      </c>
      <c r="F183" s="9">
        <f t="shared" si="61"/>
        <v>1.488</v>
      </c>
      <c r="G183" s="9">
        <f t="shared" si="61"/>
        <v>0</v>
      </c>
      <c r="H183" s="9">
        <f t="shared" si="61"/>
        <v>1.488</v>
      </c>
    </row>
    <row r="184" spans="1:8" ht="26.25" customHeight="1" x14ac:dyDescent="0.2">
      <c r="A184" s="70" t="s">
        <v>66</v>
      </c>
      <c r="B184" s="11">
        <v>6</v>
      </c>
      <c r="C184" s="11">
        <v>5</v>
      </c>
      <c r="D184" s="68" t="s">
        <v>280</v>
      </c>
      <c r="E184" s="52">
        <v>240</v>
      </c>
      <c r="F184" s="9">
        <f>'расходы по структуре 2020 '!G220</f>
        <v>1.488</v>
      </c>
      <c r="G184" s="10">
        <v>0</v>
      </c>
      <c r="H184" s="10">
        <f>'расходы по структуре 2020 '!I220</f>
        <v>1.488</v>
      </c>
    </row>
    <row r="185" spans="1:8" ht="26.25" customHeight="1" x14ac:dyDescent="0.2">
      <c r="A185" s="70" t="s">
        <v>100</v>
      </c>
      <c r="B185" s="11">
        <v>6</v>
      </c>
      <c r="C185" s="11">
        <v>5</v>
      </c>
      <c r="D185" s="68" t="s">
        <v>334</v>
      </c>
      <c r="E185" s="52"/>
      <c r="F185" s="9">
        <f>F186</f>
        <v>296.5</v>
      </c>
      <c r="G185" s="9">
        <f t="shared" ref="G185:H185" si="63">G186</f>
        <v>0</v>
      </c>
      <c r="H185" s="9">
        <f t="shared" si="63"/>
        <v>296.512</v>
      </c>
    </row>
    <row r="186" spans="1:8" ht="26.25" customHeight="1" x14ac:dyDescent="0.2">
      <c r="A186" s="70" t="s">
        <v>124</v>
      </c>
      <c r="B186" s="11">
        <v>6</v>
      </c>
      <c r="C186" s="11">
        <v>5</v>
      </c>
      <c r="D186" s="68" t="s">
        <v>334</v>
      </c>
      <c r="E186" s="52">
        <v>200</v>
      </c>
      <c r="F186" s="9">
        <f>F187</f>
        <v>296.5</v>
      </c>
      <c r="G186" s="9">
        <f t="shared" ref="G186:H186" si="64">G187</f>
        <v>0</v>
      </c>
      <c r="H186" s="9">
        <f t="shared" si="64"/>
        <v>296.512</v>
      </c>
    </row>
    <row r="187" spans="1:8" ht="26.25" customHeight="1" x14ac:dyDescent="0.2">
      <c r="A187" s="70" t="s">
        <v>66</v>
      </c>
      <c r="B187" s="11">
        <v>6</v>
      </c>
      <c r="C187" s="11">
        <v>5</v>
      </c>
      <c r="D187" s="68" t="s">
        <v>334</v>
      </c>
      <c r="E187" s="52">
        <v>240</v>
      </c>
      <c r="F187" s="9">
        <v>296.5</v>
      </c>
      <c r="G187" s="9">
        <v>0</v>
      </c>
      <c r="H187" s="9">
        <f>'расходы по структуре 2020 '!I224</f>
        <v>296.512</v>
      </c>
    </row>
    <row r="188" spans="1:8" ht="16.5" customHeight="1" x14ac:dyDescent="0.2">
      <c r="A188" s="116" t="s">
        <v>53</v>
      </c>
      <c r="B188" s="117">
        <v>8</v>
      </c>
      <c r="C188" s="117">
        <v>0</v>
      </c>
      <c r="D188" s="118" t="s">
        <v>64</v>
      </c>
      <c r="E188" s="119" t="s">
        <v>64</v>
      </c>
      <c r="F188" s="57">
        <f>F189</f>
        <v>1253.8</v>
      </c>
      <c r="G188" s="57">
        <f t="shared" ref="G188:H189" si="65">G189</f>
        <v>0</v>
      </c>
      <c r="H188" s="57">
        <f t="shared" si="65"/>
        <v>1253.8</v>
      </c>
    </row>
    <row r="189" spans="1:8" ht="13.5" customHeight="1" x14ac:dyDescent="0.2">
      <c r="A189" s="72" t="s">
        <v>38</v>
      </c>
      <c r="B189" s="92">
        <v>8</v>
      </c>
      <c r="C189" s="92">
        <v>1</v>
      </c>
      <c r="D189" s="60" t="s">
        <v>64</v>
      </c>
      <c r="E189" s="93" t="s">
        <v>64</v>
      </c>
      <c r="F189" s="56">
        <f>F190</f>
        <v>1253.8</v>
      </c>
      <c r="G189" s="56">
        <f t="shared" si="65"/>
        <v>0</v>
      </c>
      <c r="H189" s="56">
        <f t="shared" si="65"/>
        <v>1253.8</v>
      </c>
    </row>
    <row r="190" spans="1:8" ht="32.25" customHeight="1" x14ac:dyDescent="0.2">
      <c r="A190" s="71" t="s">
        <v>319</v>
      </c>
      <c r="B190" s="11">
        <v>8</v>
      </c>
      <c r="C190" s="11">
        <v>1</v>
      </c>
      <c r="D190" s="68" t="s">
        <v>227</v>
      </c>
      <c r="E190" s="52" t="s">
        <v>64</v>
      </c>
      <c r="F190" s="9">
        <f>F191+F204</f>
        <v>1253.8</v>
      </c>
      <c r="G190" s="9">
        <f t="shared" ref="G190:H190" si="66">G191+G204</f>
        <v>0</v>
      </c>
      <c r="H190" s="9">
        <f t="shared" si="66"/>
        <v>1253.8</v>
      </c>
    </row>
    <row r="191" spans="1:8" ht="28.5" customHeight="1" x14ac:dyDescent="0.2">
      <c r="A191" s="71" t="s">
        <v>229</v>
      </c>
      <c r="B191" s="11">
        <v>8</v>
      </c>
      <c r="C191" s="11">
        <v>1</v>
      </c>
      <c r="D191" s="68" t="s">
        <v>228</v>
      </c>
      <c r="E191" s="52" t="s">
        <v>64</v>
      </c>
      <c r="F191" s="9">
        <f>F192</f>
        <v>1228.8</v>
      </c>
      <c r="G191" s="9">
        <f t="shared" ref="G191:H191" si="67">G192</f>
        <v>0</v>
      </c>
      <c r="H191" s="9">
        <f t="shared" si="67"/>
        <v>1228.8</v>
      </c>
    </row>
    <row r="192" spans="1:8" ht="15.75" customHeight="1" x14ac:dyDescent="0.2">
      <c r="A192" s="71" t="s">
        <v>103</v>
      </c>
      <c r="B192" s="11">
        <v>8</v>
      </c>
      <c r="C192" s="11">
        <v>1</v>
      </c>
      <c r="D192" s="68" t="s">
        <v>230</v>
      </c>
      <c r="E192" s="52"/>
      <c r="F192" s="9">
        <f>F193+F198+F201</f>
        <v>1228.8</v>
      </c>
      <c r="G192" s="9">
        <f t="shared" ref="G192:H192" si="68">G193+G198+G201</f>
        <v>0</v>
      </c>
      <c r="H192" s="9">
        <f t="shared" si="68"/>
        <v>1228.8</v>
      </c>
    </row>
    <row r="193" spans="1:8" ht="22.5" customHeight="1" x14ac:dyDescent="0.2">
      <c r="A193" s="71" t="s">
        <v>232</v>
      </c>
      <c r="B193" s="11">
        <v>8</v>
      </c>
      <c r="C193" s="11">
        <v>1</v>
      </c>
      <c r="D193" s="68" t="s">
        <v>231</v>
      </c>
      <c r="E193" s="52" t="s">
        <v>64</v>
      </c>
      <c r="F193" s="9">
        <f>F194+F196</f>
        <v>1216.8</v>
      </c>
      <c r="G193" s="9">
        <f t="shared" ref="G193:H193" si="69">G194+G196</f>
        <v>0</v>
      </c>
      <c r="H193" s="9">
        <f t="shared" si="69"/>
        <v>1216.8</v>
      </c>
    </row>
    <row r="194" spans="1:8" ht="45" x14ac:dyDescent="0.2">
      <c r="A194" s="70" t="s">
        <v>68</v>
      </c>
      <c r="B194" s="11">
        <v>8</v>
      </c>
      <c r="C194" s="11">
        <v>1</v>
      </c>
      <c r="D194" s="68" t="s">
        <v>231</v>
      </c>
      <c r="E194" s="52" t="s">
        <v>69</v>
      </c>
      <c r="F194" s="9">
        <f>F195</f>
        <v>937</v>
      </c>
      <c r="G194" s="9">
        <f t="shared" ref="G194:H194" si="70">G195</f>
        <v>0</v>
      </c>
      <c r="H194" s="9">
        <f t="shared" si="70"/>
        <v>937</v>
      </c>
    </row>
    <row r="195" spans="1:8" ht="11.25" customHeight="1" x14ac:dyDescent="0.2">
      <c r="A195" s="70" t="s">
        <v>70</v>
      </c>
      <c r="B195" s="11">
        <v>8</v>
      </c>
      <c r="C195" s="11">
        <v>1</v>
      </c>
      <c r="D195" s="68" t="s">
        <v>231</v>
      </c>
      <c r="E195" s="52" t="s">
        <v>71</v>
      </c>
      <c r="F195" s="9">
        <f>'расходы по структуре 2020 '!G233</f>
        <v>937</v>
      </c>
      <c r="G195" s="10">
        <v>0</v>
      </c>
      <c r="H195" s="10">
        <f>'расходы по структуре 2020 '!I233</f>
        <v>937</v>
      </c>
    </row>
    <row r="196" spans="1:8" ht="22.5" x14ac:dyDescent="0.2">
      <c r="A196" s="70" t="s">
        <v>124</v>
      </c>
      <c r="B196" s="11">
        <v>8</v>
      </c>
      <c r="C196" s="11">
        <v>1</v>
      </c>
      <c r="D196" s="68" t="s">
        <v>231</v>
      </c>
      <c r="E196" s="52" t="s">
        <v>65</v>
      </c>
      <c r="F196" s="9">
        <f>F197</f>
        <v>279.8</v>
      </c>
      <c r="G196" s="9">
        <f t="shared" ref="G196:H196" si="71">G197</f>
        <v>0</v>
      </c>
      <c r="H196" s="9">
        <f t="shared" si="71"/>
        <v>279.8</v>
      </c>
    </row>
    <row r="197" spans="1:8" ht="22.5" x14ac:dyDescent="0.2">
      <c r="A197" s="70" t="s">
        <v>66</v>
      </c>
      <c r="B197" s="11">
        <v>8</v>
      </c>
      <c r="C197" s="11">
        <v>1</v>
      </c>
      <c r="D197" s="68" t="s">
        <v>231</v>
      </c>
      <c r="E197" s="52" t="s">
        <v>67</v>
      </c>
      <c r="F197" s="9">
        <f>'расходы по структуре 2020 '!G238</f>
        <v>279.8</v>
      </c>
      <c r="G197" s="10">
        <v>0</v>
      </c>
      <c r="H197" s="10">
        <f>'расходы по структуре 2020 '!I238</f>
        <v>279.8</v>
      </c>
    </row>
    <row r="198" spans="1:8" ht="28.5" customHeight="1" x14ac:dyDescent="0.2">
      <c r="A198" s="70" t="s">
        <v>287</v>
      </c>
      <c r="B198" s="11">
        <v>8</v>
      </c>
      <c r="C198" s="11">
        <v>1</v>
      </c>
      <c r="D198" s="62" t="s">
        <v>288</v>
      </c>
      <c r="E198" s="52"/>
      <c r="F198" s="9">
        <f>F199</f>
        <v>11.4</v>
      </c>
      <c r="G198" s="9">
        <f t="shared" ref="G198:H199" si="72">G199</f>
        <v>0</v>
      </c>
      <c r="H198" s="9">
        <f t="shared" si="72"/>
        <v>11.4</v>
      </c>
    </row>
    <row r="199" spans="1:8" ht="22.5" x14ac:dyDescent="0.2">
      <c r="A199" s="70" t="s">
        <v>124</v>
      </c>
      <c r="B199" s="11">
        <v>8</v>
      </c>
      <c r="C199" s="11">
        <v>1</v>
      </c>
      <c r="D199" s="62" t="s">
        <v>288</v>
      </c>
      <c r="E199" s="52">
        <v>200</v>
      </c>
      <c r="F199" s="9">
        <f>F200</f>
        <v>11.4</v>
      </c>
      <c r="G199" s="9">
        <f t="shared" si="72"/>
        <v>0</v>
      </c>
      <c r="H199" s="9">
        <f t="shared" si="72"/>
        <v>11.4</v>
      </c>
    </row>
    <row r="200" spans="1:8" ht="22.5" x14ac:dyDescent="0.2">
      <c r="A200" s="70" t="s">
        <v>66</v>
      </c>
      <c r="B200" s="11">
        <v>8</v>
      </c>
      <c r="C200" s="11">
        <v>1</v>
      </c>
      <c r="D200" s="62" t="s">
        <v>288</v>
      </c>
      <c r="E200" s="52">
        <v>240</v>
      </c>
      <c r="F200" s="10">
        <v>11.4</v>
      </c>
      <c r="G200" s="10">
        <v>0</v>
      </c>
      <c r="H200" s="10">
        <f>'расходы по структуре 2020 '!I242</f>
        <v>11.4</v>
      </c>
    </row>
    <row r="201" spans="1:8" s="8" customFormat="1" ht="33.75" x14ac:dyDescent="0.25">
      <c r="A201" s="70" t="s">
        <v>289</v>
      </c>
      <c r="B201" s="11">
        <v>8</v>
      </c>
      <c r="C201" s="11">
        <v>1</v>
      </c>
      <c r="D201" s="62" t="s">
        <v>290</v>
      </c>
      <c r="E201" s="52"/>
      <c r="F201" s="10">
        <f>F202</f>
        <v>0.6</v>
      </c>
      <c r="G201" s="10">
        <f t="shared" ref="G201:H202" si="73">G202</f>
        <v>0</v>
      </c>
      <c r="H201" s="10">
        <f t="shared" si="73"/>
        <v>0.6</v>
      </c>
    </row>
    <row r="202" spans="1:8" ht="22.5" x14ac:dyDescent="0.2">
      <c r="A202" s="70" t="s">
        <v>124</v>
      </c>
      <c r="B202" s="11">
        <v>8</v>
      </c>
      <c r="C202" s="11">
        <v>1</v>
      </c>
      <c r="D202" s="62" t="s">
        <v>290</v>
      </c>
      <c r="E202" s="52">
        <v>200</v>
      </c>
      <c r="F202" s="10">
        <f>F203</f>
        <v>0.6</v>
      </c>
      <c r="G202" s="10">
        <f t="shared" si="73"/>
        <v>0</v>
      </c>
      <c r="H202" s="10">
        <f t="shared" si="73"/>
        <v>0.6</v>
      </c>
    </row>
    <row r="203" spans="1:8" ht="22.5" x14ac:dyDescent="0.2">
      <c r="A203" s="70" t="s">
        <v>66</v>
      </c>
      <c r="B203" s="11">
        <v>8</v>
      </c>
      <c r="C203" s="11">
        <v>1</v>
      </c>
      <c r="D203" s="62" t="s">
        <v>290</v>
      </c>
      <c r="E203" s="52">
        <v>240</v>
      </c>
      <c r="F203" s="10">
        <v>0.6</v>
      </c>
      <c r="G203" s="10">
        <v>0</v>
      </c>
      <c r="H203" s="10">
        <f>'расходы по структуре 2020 '!I246</f>
        <v>0.6</v>
      </c>
    </row>
    <row r="204" spans="1:8" x14ac:dyDescent="0.2">
      <c r="A204" s="71" t="s">
        <v>104</v>
      </c>
      <c r="B204" s="11">
        <v>8</v>
      </c>
      <c r="C204" s="11">
        <v>1</v>
      </c>
      <c r="D204" s="68" t="s">
        <v>234</v>
      </c>
      <c r="E204" s="52" t="s">
        <v>64</v>
      </c>
      <c r="F204" s="9">
        <f>F205</f>
        <v>25</v>
      </c>
      <c r="G204" s="9">
        <f t="shared" ref="G204:H207" si="74">G205</f>
        <v>0</v>
      </c>
      <c r="H204" s="9">
        <f t="shared" si="74"/>
        <v>25</v>
      </c>
    </row>
    <row r="205" spans="1:8" ht="22.5" x14ac:dyDescent="0.2">
      <c r="A205" s="71" t="s">
        <v>235</v>
      </c>
      <c r="B205" s="11">
        <v>8</v>
      </c>
      <c r="C205" s="11">
        <v>1</v>
      </c>
      <c r="D205" s="68" t="s">
        <v>236</v>
      </c>
      <c r="E205" s="52" t="s">
        <v>64</v>
      </c>
      <c r="F205" s="9">
        <f>F206</f>
        <v>25</v>
      </c>
      <c r="G205" s="9">
        <f t="shared" si="74"/>
        <v>0</v>
      </c>
      <c r="H205" s="9">
        <f t="shared" si="74"/>
        <v>25</v>
      </c>
    </row>
    <row r="206" spans="1:8" ht="22.5" x14ac:dyDescent="0.2">
      <c r="A206" s="70" t="s">
        <v>232</v>
      </c>
      <c r="B206" s="11">
        <v>8</v>
      </c>
      <c r="C206" s="11">
        <v>1</v>
      </c>
      <c r="D206" s="49" t="s">
        <v>233</v>
      </c>
      <c r="E206" s="52"/>
      <c r="F206" s="9">
        <f>F207</f>
        <v>25</v>
      </c>
      <c r="G206" s="9">
        <f t="shared" si="74"/>
        <v>0</v>
      </c>
      <c r="H206" s="9">
        <f t="shared" si="74"/>
        <v>25</v>
      </c>
    </row>
    <row r="207" spans="1:8" ht="22.5" x14ac:dyDescent="0.2">
      <c r="A207" s="70" t="s">
        <v>124</v>
      </c>
      <c r="B207" s="11">
        <v>8</v>
      </c>
      <c r="C207" s="11">
        <v>1</v>
      </c>
      <c r="D207" s="49" t="s">
        <v>233</v>
      </c>
      <c r="E207" s="52">
        <v>200</v>
      </c>
      <c r="F207" s="9">
        <f>F208</f>
        <v>25</v>
      </c>
      <c r="G207" s="9">
        <f t="shared" si="74"/>
        <v>0</v>
      </c>
      <c r="H207" s="9">
        <f t="shared" si="74"/>
        <v>25</v>
      </c>
    </row>
    <row r="208" spans="1:8" ht="22.5" x14ac:dyDescent="0.2">
      <c r="A208" s="70" t="s">
        <v>66</v>
      </c>
      <c r="B208" s="11">
        <v>8</v>
      </c>
      <c r="C208" s="11">
        <v>1</v>
      </c>
      <c r="D208" s="49" t="s">
        <v>233</v>
      </c>
      <c r="E208" s="52">
        <v>240</v>
      </c>
      <c r="F208" s="9">
        <f>'расходы по структуре 2020 '!G252</f>
        <v>25</v>
      </c>
      <c r="G208" s="10">
        <v>0</v>
      </c>
      <c r="H208" s="10">
        <f>'расходы по структуре 2020 '!I253</f>
        <v>25</v>
      </c>
    </row>
    <row r="209" spans="1:8" x14ac:dyDescent="0.2">
      <c r="A209" s="116" t="s">
        <v>54</v>
      </c>
      <c r="B209" s="117">
        <v>11</v>
      </c>
      <c r="C209" s="117">
        <v>0</v>
      </c>
      <c r="D209" s="118" t="s">
        <v>64</v>
      </c>
      <c r="E209" s="119" t="s">
        <v>64</v>
      </c>
      <c r="F209" s="57">
        <f>F210</f>
        <v>6973.6</v>
      </c>
      <c r="G209" s="57">
        <f t="shared" ref="G209:H209" si="75">G210</f>
        <v>400</v>
      </c>
      <c r="H209" s="57">
        <f t="shared" si="75"/>
        <v>7373.6</v>
      </c>
    </row>
    <row r="210" spans="1:8" x14ac:dyDescent="0.2">
      <c r="A210" s="72" t="s">
        <v>39</v>
      </c>
      <c r="B210" s="92">
        <v>11</v>
      </c>
      <c r="C210" s="92">
        <v>1</v>
      </c>
      <c r="D210" s="60" t="s">
        <v>64</v>
      </c>
      <c r="E210" s="93" t="s">
        <v>64</v>
      </c>
      <c r="F210" s="56">
        <f t="shared" ref="F210:H213" si="76">F211</f>
        <v>6973.6</v>
      </c>
      <c r="G210" s="56">
        <f t="shared" si="76"/>
        <v>400</v>
      </c>
      <c r="H210" s="56">
        <f t="shared" si="76"/>
        <v>7373.6</v>
      </c>
    </row>
    <row r="211" spans="1:8" ht="33.75" x14ac:dyDescent="0.2">
      <c r="A211" s="71" t="s">
        <v>319</v>
      </c>
      <c r="B211" s="11">
        <v>11</v>
      </c>
      <c r="C211" s="11">
        <v>1</v>
      </c>
      <c r="D211" s="68" t="s">
        <v>227</v>
      </c>
      <c r="E211" s="52" t="s">
        <v>64</v>
      </c>
      <c r="F211" s="9">
        <f t="shared" si="76"/>
        <v>6973.6</v>
      </c>
      <c r="G211" s="9">
        <f t="shared" si="76"/>
        <v>400</v>
      </c>
      <c r="H211" s="9">
        <f t="shared" si="76"/>
        <v>7373.6</v>
      </c>
    </row>
    <row r="212" spans="1:8" x14ac:dyDescent="0.2">
      <c r="A212" s="71" t="s">
        <v>237</v>
      </c>
      <c r="B212" s="11">
        <v>11</v>
      </c>
      <c r="C212" s="11">
        <v>1</v>
      </c>
      <c r="D212" s="68" t="s">
        <v>238</v>
      </c>
      <c r="E212" s="52" t="s">
        <v>64</v>
      </c>
      <c r="F212" s="9">
        <f t="shared" si="76"/>
        <v>6973.6</v>
      </c>
      <c r="G212" s="9">
        <f t="shared" si="76"/>
        <v>400</v>
      </c>
      <c r="H212" s="9">
        <f t="shared" si="76"/>
        <v>7373.6</v>
      </c>
    </row>
    <row r="213" spans="1:8" ht="22.5" x14ac:dyDescent="0.2">
      <c r="A213" s="71" t="s">
        <v>305</v>
      </c>
      <c r="B213" s="11">
        <v>11</v>
      </c>
      <c r="C213" s="11">
        <v>1</v>
      </c>
      <c r="D213" s="68" t="s">
        <v>239</v>
      </c>
      <c r="E213" s="52"/>
      <c r="F213" s="9">
        <f>F214</f>
        <v>6973.6</v>
      </c>
      <c r="G213" s="9">
        <f t="shared" si="76"/>
        <v>400</v>
      </c>
      <c r="H213" s="9">
        <f t="shared" si="76"/>
        <v>7373.6</v>
      </c>
    </row>
    <row r="214" spans="1:8" ht="22.5" x14ac:dyDescent="0.2">
      <c r="A214" s="71" t="s">
        <v>98</v>
      </c>
      <c r="B214" s="11">
        <v>11</v>
      </c>
      <c r="C214" s="11">
        <v>1</v>
      </c>
      <c r="D214" s="68" t="s">
        <v>240</v>
      </c>
      <c r="E214" s="52" t="s">
        <v>64</v>
      </c>
      <c r="F214" s="9">
        <f>F215+F217+F219</f>
        <v>6973.6</v>
      </c>
      <c r="G214" s="9">
        <f t="shared" ref="G214:H214" si="77">G215+G217+G219</f>
        <v>400</v>
      </c>
      <c r="H214" s="9">
        <f t="shared" si="77"/>
        <v>7373.6</v>
      </c>
    </row>
    <row r="215" spans="1:8" ht="45" x14ac:dyDescent="0.2">
      <c r="A215" s="70" t="s">
        <v>68</v>
      </c>
      <c r="B215" s="11">
        <v>11</v>
      </c>
      <c r="C215" s="11">
        <v>1</v>
      </c>
      <c r="D215" s="68" t="s">
        <v>240</v>
      </c>
      <c r="E215" s="52" t="s">
        <v>69</v>
      </c>
      <c r="F215" s="9">
        <f>F216</f>
        <v>6061</v>
      </c>
      <c r="G215" s="9">
        <f t="shared" ref="G215:H215" si="78">G216</f>
        <v>0</v>
      </c>
      <c r="H215" s="9">
        <f t="shared" si="78"/>
        <v>6061</v>
      </c>
    </row>
    <row r="216" spans="1:8" x14ac:dyDescent="0.2">
      <c r="A216" s="70" t="s">
        <v>70</v>
      </c>
      <c r="B216" s="11">
        <v>11</v>
      </c>
      <c r="C216" s="11">
        <v>1</v>
      </c>
      <c r="D216" s="68" t="s">
        <v>240</v>
      </c>
      <c r="E216" s="52" t="s">
        <v>71</v>
      </c>
      <c r="F216" s="9">
        <f>'расходы по структуре 2020 '!G261</f>
        <v>6061</v>
      </c>
      <c r="G216" s="10">
        <v>0</v>
      </c>
      <c r="H216" s="10">
        <f>'расходы по структуре 2020 '!I261</f>
        <v>6061</v>
      </c>
    </row>
    <row r="217" spans="1:8" ht="22.5" x14ac:dyDescent="0.2">
      <c r="A217" s="70" t="s">
        <v>124</v>
      </c>
      <c r="B217" s="11">
        <v>11</v>
      </c>
      <c r="C217" s="11">
        <v>1</v>
      </c>
      <c r="D217" s="68" t="s">
        <v>240</v>
      </c>
      <c r="E217" s="52" t="s">
        <v>65</v>
      </c>
      <c r="F217" s="9">
        <f>F218</f>
        <v>910.10000000000014</v>
      </c>
      <c r="G217" s="9">
        <f t="shared" ref="G217:H217" si="79">G218</f>
        <v>400</v>
      </c>
      <c r="H217" s="9">
        <f t="shared" si="79"/>
        <v>1310.0999999999999</v>
      </c>
    </row>
    <row r="218" spans="1:8" ht="22.5" x14ac:dyDescent="0.2">
      <c r="A218" s="70" t="s">
        <v>66</v>
      </c>
      <c r="B218" s="11">
        <v>11</v>
      </c>
      <c r="C218" s="11">
        <v>1</v>
      </c>
      <c r="D218" s="68" t="s">
        <v>240</v>
      </c>
      <c r="E218" s="52" t="s">
        <v>67</v>
      </c>
      <c r="F218" s="10">
        <f>'расходы по структуре 2020 '!G266</f>
        <v>910.10000000000014</v>
      </c>
      <c r="G218" s="10">
        <v>400</v>
      </c>
      <c r="H218" s="10">
        <f>'расходы по структуре 2020 '!I266</f>
        <v>1310.0999999999999</v>
      </c>
    </row>
    <row r="219" spans="1:8" x14ac:dyDescent="0.2">
      <c r="A219" s="70" t="s">
        <v>74</v>
      </c>
      <c r="B219" s="11">
        <v>11</v>
      </c>
      <c r="C219" s="11">
        <v>1</v>
      </c>
      <c r="D219" s="68" t="s">
        <v>240</v>
      </c>
      <c r="E219" s="52" t="s">
        <v>75</v>
      </c>
      <c r="F219" s="9">
        <f>F220</f>
        <v>2.5</v>
      </c>
      <c r="G219" s="9">
        <f t="shared" ref="G219:H219" si="80">G220</f>
        <v>0</v>
      </c>
      <c r="H219" s="9">
        <f t="shared" si="80"/>
        <v>2.5</v>
      </c>
    </row>
    <row r="220" spans="1:8" x14ac:dyDescent="0.2">
      <c r="A220" s="70" t="s">
        <v>76</v>
      </c>
      <c r="B220" s="11">
        <v>11</v>
      </c>
      <c r="C220" s="11">
        <v>1</v>
      </c>
      <c r="D220" s="68" t="s">
        <v>240</v>
      </c>
      <c r="E220" s="52" t="s">
        <v>77</v>
      </c>
      <c r="F220" s="10">
        <f>'расходы по структуре 2020 '!G269</f>
        <v>2.5</v>
      </c>
      <c r="G220" s="10">
        <v>0</v>
      </c>
      <c r="H220" s="10">
        <f>'расходы по структуре 2020 '!I269</f>
        <v>2.5</v>
      </c>
    </row>
    <row r="221" spans="1:8" x14ac:dyDescent="0.2">
      <c r="A221" s="80"/>
      <c r="B221" s="54"/>
      <c r="C221" s="54"/>
      <c r="D221" s="68"/>
      <c r="E221" s="59" t="s">
        <v>115</v>
      </c>
      <c r="F221" s="35">
        <f>F8+F81+F90+F120+F146+F188+F209+F178</f>
        <v>36874.487999999998</v>
      </c>
      <c r="G221" s="35">
        <f t="shared" ref="G221:H221" si="81">G8+G81+G90+G120+G146+G188+G209+G178</f>
        <v>5266.2</v>
      </c>
      <c r="H221" s="35">
        <f t="shared" si="81"/>
        <v>42140.651410000006</v>
      </c>
    </row>
    <row r="223" spans="1:8" x14ac:dyDescent="0.2">
      <c r="F223" s="104">
        <f>'расходы по структуре 2020 '!G271</f>
        <v>36874.5</v>
      </c>
      <c r="H223" s="100"/>
    </row>
    <row r="224" spans="1:8" x14ac:dyDescent="0.2">
      <c r="F224" s="104"/>
    </row>
    <row r="225" spans="6:6" x14ac:dyDescent="0.2">
      <c r="F225" s="104"/>
    </row>
    <row r="226" spans="6:6" x14ac:dyDescent="0.2">
      <c r="F226" s="105">
        <f>F223-F221</f>
        <v>1.2000000002444722E-2</v>
      </c>
    </row>
  </sheetData>
  <mergeCells count="3">
    <mergeCell ref="G3:H3"/>
    <mergeCell ref="G1:H1"/>
    <mergeCell ref="A4:H4"/>
  </mergeCells>
  <pageMargins left="0" right="0" top="0" bottom="0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78"/>
  <sheetViews>
    <sheetView topLeftCell="A166" zoomScaleNormal="100" workbookViewId="0">
      <selection activeCell="F174" sqref="F174:G179"/>
    </sheetView>
  </sheetViews>
  <sheetFormatPr defaultRowHeight="11.25" x14ac:dyDescent="0.2"/>
  <cols>
    <col min="1" max="1" width="55.140625" style="4" customWidth="1"/>
    <col min="2" max="2" width="18.42578125" style="5" customWidth="1"/>
    <col min="3" max="3" width="7.140625" style="7" customWidth="1"/>
    <col min="4" max="4" width="19" style="5" customWidth="1"/>
    <col min="5" max="5" width="9.140625" style="7"/>
    <col min="6" max="6" width="18.85546875" style="7" customWidth="1"/>
    <col min="7" max="16384" width="9.140625" style="7"/>
  </cols>
  <sheetData>
    <row r="1" spans="1:6" ht="56.25" customHeight="1" x14ac:dyDescent="0.2">
      <c r="E1" s="209" t="s">
        <v>390</v>
      </c>
      <c r="F1" s="209"/>
    </row>
    <row r="2" spans="1:6" x14ac:dyDescent="0.2">
      <c r="F2" s="5"/>
    </row>
    <row r="3" spans="1:6" ht="63" customHeight="1" x14ac:dyDescent="0.2">
      <c r="E3" s="209" t="s">
        <v>351</v>
      </c>
      <c r="F3" s="209"/>
    </row>
    <row r="4" spans="1:6" ht="30" customHeight="1" x14ac:dyDescent="0.2">
      <c r="A4" s="210" t="s">
        <v>291</v>
      </c>
      <c r="B4" s="210"/>
      <c r="C4" s="210"/>
      <c r="D4" s="210"/>
      <c r="E4" s="210"/>
      <c r="F4" s="210"/>
    </row>
    <row r="5" spans="1:6" x14ac:dyDescent="0.2">
      <c r="A5" s="210"/>
      <c r="B5" s="210"/>
      <c r="C5" s="210"/>
      <c r="D5" s="210"/>
      <c r="E5" s="210"/>
      <c r="F5" s="210"/>
    </row>
    <row r="6" spans="1:6" x14ac:dyDescent="0.2">
      <c r="D6" s="5" t="s">
        <v>292</v>
      </c>
    </row>
    <row r="7" spans="1:6" ht="70.5" customHeight="1" x14ac:dyDescent="0.2">
      <c r="A7" s="111" t="s">
        <v>20</v>
      </c>
      <c r="B7" s="111" t="s">
        <v>23</v>
      </c>
      <c r="C7" s="111" t="s">
        <v>24</v>
      </c>
      <c r="D7" s="141" t="s">
        <v>350</v>
      </c>
      <c r="E7" s="132" t="s">
        <v>347</v>
      </c>
      <c r="F7" s="132" t="s">
        <v>348</v>
      </c>
    </row>
    <row r="8" spans="1:6" ht="18" customHeight="1" x14ac:dyDescent="0.2">
      <c r="A8" s="122" t="s">
        <v>81</v>
      </c>
      <c r="B8" s="123" t="s">
        <v>171</v>
      </c>
      <c r="C8" s="124"/>
      <c r="D8" s="125">
        <f>D9+D21</f>
        <v>502.2</v>
      </c>
      <c r="E8" s="125">
        <f>E9+E21</f>
        <v>0</v>
      </c>
      <c r="F8" s="204">
        <f t="shared" ref="F8:F72" si="0">D8+E8</f>
        <v>502.2</v>
      </c>
    </row>
    <row r="9" spans="1:6" ht="24" customHeight="1" x14ac:dyDescent="0.2">
      <c r="A9" s="71" t="s">
        <v>118</v>
      </c>
      <c r="B9" s="68" t="s">
        <v>126</v>
      </c>
      <c r="C9" s="52" t="s">
        <v>64</v>
      </c>
      <c r="D9" s="113">
        <f>D10+D16+D13</f>
        <v>488</v>
      </c>
      <c r="E9" s="195">
        <f>E10+E16+E13</f>
        <v>0</v>
      </c>
      <c r="F9" s="38">
        <f t="shared" si="0"/>
        <v>488</v>
      </c>
    </row>
    <row r="10" spans="1:6" ht="18" customHeight="1" x14ac:dyDescent="0.2">
      <c r="A10" s="71" t="s">
        <v>187</v>
      </c>
      <c r="B10" s="68" t="s">
        <v>197</v>
      </c>
      <c r="C10" s="52"/>
      <c r="D10" s="113">
        <f>D11</f>
        <v>50</v>
      </c>
      <c r="E10" s="195">
        <f>E11</f>
        <v>0</v>
      </c>
      <c r="F10" s="38">
        <f t="shared" si="0"/>
        <v>50</v>
      </c>
    </row>
    <row r="11" spans="1:6" ht="18" customHeight="1" x14ac:dyDescent="0.2">
      <c r="A11" s="70" t="s">
        <v>74</v>
      </c>
      <c r="B11" s="68" t="s">
        <v>197</v>
      </c>
      <c r="C11" s="52" t="s">
        <v>75</v>
      </c>
      <c r="D11" s="113">
        <f>D12</f>
        <v>50</v>
      </c>
      <c r="E11" s="195">
        <f>E12</f>
        <v>0</v>
      </c>
      <c r="F11" s="38">
        <f t="shared" si="0"/>
        <v>50</v>
      </c>
    </row>
    <row r="12" spans="1:6" ht="18" customHeight="1" x14ac:dyDescent="0.2">
      <c r="A12" s="70" t="s">
        <v>58</v>
      </c>
      <c r="B12" s="68" t="s">
        <v>197</v>
      </c>
      <c r="C12" s="52" t="s">
        <v>52</v>
      </c>
      <c r="D12" s="113">
        <f>'расходы 2020'!F37</f>
        <v>50</v>
      </c>
      <c r="E12" s="195">
        <v>0</v>
      </c>
      <c r="F12" s="38">
        <f t="shared" si="0"/>
        <v>50</v>
      </c>
    </row>
    <row r="13" spans="1:6" ht="18" customHeight="1" x14ac:dyDescent="0.2">
      <c r="A13" s="70" t="s">
        <v>170</v>
      </c>
      <c r="B13" s="68" t="s">
        <v>169</v>
      </c>
      <c r="C13" s="52"/>
      <c r="D13" s="9">
        <f>D14</f>
        <v>0</v>
      </c>
      <c r="E13" s="143">
        <f>E14</f>
        <v>0</v>
      </c>
      <c r="F13" s="38">
        <f t="shared" si="0"/>
        <v>0</v>
      </c>
    </row>
    <row r="14" spans="1:6" ht="18" customHeight="1" x14ac:dyDescent="0.2">
      <c r="A14" s="70" t="s">
        <v>74</v>
      </c>
      <c r="B14" s="68" t="s">
        <v>169</v>
      </c>
      <c r="C14" s="52">
        <v>800</v>
      </c>
      <c r="D14" s="9">
        <f t="shared" ref="D14:E14" si="1">D15</f>
        <v>0</v>
      </c>
      <c r="E14" s="143">
        <f t="shared" si="1"/>
        <v>0</v>
      </c>
      <c r="F14" s="38">
        <f t="shared" si="0"/>
        <v>0</v>
      </c>
    </row>
    <row r="15" spans="1:6" ht="18" customHeight="1" x14ac:dyDescent="0.2">
      <c r="A15" s="70" t="s">
        <v>58</v>
      </c>
      <c r="B15" s="68" t="s">
        <v>169</v>
      </c>
      <c r="C15" s="52">
        <v>870</v>
      </c>
      <c r="D15" s="9">
        <v>0</v>
      </c>
      <c r="E15" s="143">
        <v>0</v>
      </c>
      <c r="F15" s="38">
        <f t="shared" si="0"/>
        <v>0</v>
      </c>
    </row>
    <row r="16" spans="1:6" ht="24.75" customHeight="1" x14ac:dyDescent="0.2">
      <c r="A16" s="71" t="s">
        <v>101</v>
      </c>
      <c r="B16" s="68" t="s">
        <v>255</v>
      </c>
      <c r="C16" s="52" t="s">
        <v>64</v>
      </c>
      <c r="D16" s="9">
        <f>D17+D19</f>
        <v>438</v>
      </c>
      <c r="E16" s="143">
        <f>E17+E19</f>
        <v>0</v>
      </c>
      <c r="F16" s="38">
        <f t="shared" si="0"/>
        <v>438</v>
      </c>
    </row>
    <row r="17" spans="1:6" ht="48" customHeight="1" x14ac:dyDescent="0.2">
      <c r="A17" s="70" t="s">
        <v>68</v>
      </c>
      <c r="B17" s="68">
        <v>5000151180</v>
      </c>
      <c r="C17" s="52" t="s">
        <v>69</v>
      </c>
      <c r="D17" s="9">
        <f t="shared" ref="D17:E17" si="2">D18</f>
        <v>406</v>
      </c>
      <c r="E17" s="143">
        <f t="shared" si="2"/>
        <v>0</v>
      </c>
      <c r="F17" s="38">
        <f t="shared" si="0"/>
        <v>406</v>
      </c>
    </row>
    <row r="18" spans="1:6" ht="19.5" customHeight="1" x14ac:dyDescent="0.2">
      <c r="A18" s="70" t="s">
        <v>72</v>
      </c>
      <c r="B18" s="68">
        <v>5000151180</v>
      </c>
      <c r="C18" s="52" t="s">
        <v>73</v>
      </c>
      <c r="D18" s="9">
        <f>'расходы по структуре 2020 '!G107</f>
        <v>406</v>
      </c>
      <c r="E18" s="143">
        <v>0</v>
      </c>
      <c r="F18" s="38">
        <f t="shared" si="0"/>
        <v>406</v>
      </c>
    </row>
    <row r="19" spans="1:6" ht="27" customHeight="1" x14ac:dyDescent="0.2">
      <c r="A19" s="70" t="s">
        <v>124</v>
      </c>
      <c r="B19" s="68">
        <v>5000151180</v>
      </c>
      <c r="C19" s="52">
        <v>200</v>
      </c>
      <c r="D19" s="9">
        <f>D20</f>
        <v>32</v>
      </c>
      <c r="E19" s="143">
        <f>E20</f>
        <v>0</v>
      </c>
      <c r="F19" s="38">
        <f t="shared" si="0"/>
        <v>32</v>
      </c>
    </row>
    <row r="20" spans="1:6" ht="26.25" customHeight="1" x14ac:dyDescent="0.2">
      <c r="A20" s="70" t="s">
        <v>66</v>
      </c>
      <c r="B20" s="68">
        <v>5000151180</v>
      </c>
      <c r="C20" s="52">
        <v>240</v>
      </c>
      <c r="D20" s="9">
        <f>'расходы по структуре 2020 '!G111</f>
        <v>32</v>
      </c>
      <c r="E20" s="143">
        <v>0</v>
      </c>
      <c r="F20" s="38">
        <f t="shared" si="0"/>
        <v>32</v>
      </c>
    </row>
    <row r="21" spans="1:6" ht="26.25" customHeight="1" x14ac:dyDescent="0.2">
      <c r="A21" s="71" t="s">
        <v>256</v>
      </c>
      <c r="B21" s="68" t="s">
        <v>194</v>
      </c>
      <c r="C21" s="52"/>
      <c r="D21" s="9">
        <f>D22</f>
        <v>14.2</v>
      </c>
      <c r="E21" s="143">
        <f>E22</f>
        <v>0</v>
      </c>
      <c r="F21" s="38">
        <f t="shared" si="0"/>
        <v>14.2</v>
      </c>
    </row>
    <row r="22" spans="1:6" ht="52.5" customHeight="1" x14ac:dyDescent="0.2">
      <c r="A22" s="70" t="s">
        <v>106</v>
      </c>
      <c r="B22" s="68" t="s">
        <v>195</v>
      </c>
      <c r="C22" s="52"/>
      <c r="D22" s="9">
        <f t="shared" ref="D22:E23" si="3">D23</f>
        <v>14.2</v>
      </c>
      <c r="E22" s="143">
        <f t="shared" si="3"/>
        <v>0</v>
      </c>
      <c r="F22" s="38">
        <f t="shared" si="0"/>
        <v>14.2</v>
      </c>
    </row>
    <row r="23" spans="1:6" ht="12" customHeight="1" x14ac:dyDescent="0.2">
      <c r="A23" s="70" t="s">
        <v>80</v>
      </c>
      <c r="B23" s="68" t="s">
        <v>195</v>
      </c>
      <c r="C23" s="52">
        <v>500</v>
      </c>
      <c r="D23" s="9">
        <f t="shared" si="3"/>
        <v>14.2</v>
      </c>
      <c r="E23" s="143">
        <f t="shared" si="3"/>
        <v>0</v>
      </c>
      <c r="F23" s="38">
        <f t="shared" si="0"/>
        <v>14.2</v>
      </c>
    </row>
    <row r="24" spans="1:6" ht="15.75" customHeight="1" x14ac:dyDescent="0.2">
      <c r="A24" s="70" t="s">
        <v>63</v>
      </c>
      <c r="B24" s="68" t="s">
        <v>195</v>
      </c>
      <c r="C24" s="52">
        <v>540</v>
      </c>
      <c r="D24" s="9">
        <f>'расходы по структуре 2020 '!G32</f>
        <v>14.2</v>
      </c>
      <c r="E24" s="143">
        <v>0</v>
      </c>
      <c r="F24" s="38">
        <f t="shared" si="0"/>
        <v>14.2</v>
      </c>
    </row>
    <row r="25" spans="1:6" ht="35.25" customHeight="1" x14ac:dyDescent="0.2">
      <c r="A25" s="94" t="s">
        <v>320</v>
      </c>
      <c r="B25" s="95">
        <v>7500000000</v>
      </c>
      <c r="C25" s="93"/>
      <c r="D25" s="56">
        <f>D28+D32</f>
        <v>2</v>
      </c>
      <c r="E25" s="205">
        <f t="shared" ref="E25" si="4">E28+E32</f>
        <v>0</v>
      </c>
      <c r="F25" s="206">
        <f t="shared" si="0"/>
        <v>2</v>
      </c>
    </row>
    <row r="26" spans="1:6" ht="34.5" customHeight="1" x14ac:dyDescent="0.2">
      <c r="A26" s="70" t="s">
        <v>252</v>
      </c>
      <c r="B26" s="49">
        <v>7510000000</v>
      </c>
      <c r="C26" s="52"/>
      <c r="D26" s="9">
        <f>D27</f>
        <v>1</v>
      </c>
      <c r="E26" s="143">
        <f t="shared" ref="E26" si="5">E27</f>
        <v>0</v>
      </c>
      <c r="F26" s="38">
        <f t="shared" si="0"/>
        <v>1</v>
      </c>
    </row>
    <row r="27" spans="1:6" ht="25.5" customHeight="1" x14ac:dyDescent="0.2">
      <c r="A27" s="70" t="s">
        <v>108</v>
      </c>
      <c r="B27" s="49">
        <v>7510100000</v>
      </c>
      <c r="C27" s="52"/>
      <c r="D27" s="9">
        <f>D32</f>
        <v>1</v>
      </c>
      <c r="E27" s="143">
        <f t="shared" ref="E27" si="6">E32</f>
        <v>0</v>
      </c>
      <c r="F27" s="38">
        <f t="shared" si="0"/>
        <v>1</v>
      </c>
    </row>
    <row r="28" spans="1:6" ht="25.5" customHeight="1" x14ac:dyDescent="0.2">
      <c r="A28" s="70" t="s">
        <v>100</v>
      </c>
      <c r="B28" s="49">
        <v>7510199990</v>
      </c>
      <c r="C28" s="52"/>
      <c r="D28" s="9">
        <f>D29</f>
        <v>1</v>
      </c>
      <c r="E28" s="143">
        <f t="shared" ref="E28:E29" si="7">E29</f>
        <v>0</v>
      </c>
      <c r="F28" s="38">
        <f t="shared" si="0"/>
        <v>1</v>
      </c>
    </row>
    <row r="29" spans="1:6" ht="25.5" customHeight="1" x14ac:dyDescent="0.2">
      <c r="A29" s="70" t="s">
        <v>124</v>
      </c>
      <c r="B29" s="49">
        <v>7510199990</v>
      </c>
      <c r="C29" s="52">
        <v>200</v>
      </c>
      <c r="D29" s="9">
        <f>D30</f>
        <v>1</v>
      </c>
      <c r="E29" s="143">
        <f t="shared" si="7"/>
        <v>0</v>
      </c>
      <c r="F29" s="38">
        <f t="shared" si="0"/>
        <v>1</v>
      </c>
    </row>
    <row r="30" spans="1:6" ht="25.5" customHeight="1" x14ac:dyDescent="0.2">
      <c r="A30" s="70" t="s">
        <v>66</v>
      </c>
      <c r="B30" s="49">
        <v>7510199990</v>
      </c>
      <c r="C30" s="52">
        <v>240</v>
      </c>
      <c r="D30" s="9">
        <f>'расходы по структуре 2020 '!G126</f>
        <v>1</v>
      </c>
      <c r="E30" s="143">
        <f>'расходы по структуре 2020 '!H126</f>
        <v>0</v>
      </c>
      <c r="F30" s="38">
        <f t="shared" si="0"/>
        <v>1</v>
      </c>
    </row>
    <row r="31" spans="1:6" ht="18" customHeight="1" x14ac:dyDescent="0.2">
      <c r="A31" s="70" t="s">
        <v>253</v>
      </c>
      <c r="B31" s="49">
        <v>7520000000</v>
      </c>
      <c r="C31" s="52"/>
      <c r="D31" s="9">
        <f>D33</f>
        <v>1</v>
      </c>
      <c r="E31" s="143">
        <f t="shared" ref="E31" si="8">E33</f>
        <v>0</v>
      </c>
      <c r="F31" s="38">
        <f t="shared" si="0"/>
        <v>1</v>
      </c>
    </row>
    <row r="32" spans="1:6" ht="25.5" customHeight="1" x14ac:dyDescent="0.2">
      <c r="A32" s="70" t="s">
        <v>100</v>
      </c>
      <c r="B32" s="49">
        <v>7520199990</v>
      </c>
      <c r="C32" s="52"/>
      <c r="D32" s="9">
        <f>D34</f>
        <v>1</v>
      </c>
      <c r="E32" s="143">
        <f t="shared" ref="E32" si="9">E34</f>
        <v>0</v>
      </c>
      <c r="F32" s="38">
        <f t="shared" si="0"/>
        <v>1</v>
      </c>
    </row>
    <row r="33" spans="1:6" ht="25.5" customHeight="1" x14ac:dyDescent="0.2">
      <c r="A33" s="70" t="s">
        <v>254</v>
      </c>
      <c r="B33" s="49">
        <v>7520100000</v>
      </c>
      <c r="C33" s="52"/>
      <c r="D33" s="9">
        <f>D34</f>
        <v>1</v>
      </c>
      <c r="E33" s="143">
        <f t="shared" ref="E33" si="10">E34</f>
        <v>0</v>
      </c>
      <c r="F33" s="38">
        <f t="shared" si="0"/>
        <v>1</v>
      </c>
    </row>
    <row r="34" spans="1:6" ht="25.5" customHeight="1" x14ac:dyDescent="0.2">
      <c r="A34" s="70" t="s">
        <v>124</v>
      </c>
      <c r="B34" s="49">
        <v>7520199990</v>
      </c>
      <c r="C34" s="52">
        <v>200</v>
      </c>
      <c r="D34" s="9">
        <f t="shared" ref="D34:E34" si="11">D35</f>
        <v>1</v>
      </c>
      <c r="E34" s="143">
        <f t="shared" si="11"/>
        <v>0</v>
      </c>
      <c r="F34" s="38">
        <f t="shared" si="0"/>
        <v>1</v>
      </c>
    </row>
    <row r="35" spans="1:6" ht="25.5" customHeight="1" x14ac:dyDescent="0.2">
      <c r="A35" s="70" t="s">
        <v>66</v>
      </c>
      <c r="B35" s="49">
        <v>7520199990</v>
      </c>
      <c r="C35" s="52">
        <v>240</v>
      </c>
      <c r="D35" s="9">
        <f>'расходы по структуре 2020 '!G128</f>
        <v>1</v>
      </c>
      <c r="E35" s="143">
        <f>'расходы по структуре 2020 '!H128</f>
        <v>0</v>
      </c>
      <c r="F35" s="38">
        <f t="shared" si="0"/>
        <v>1</v>
      </c>
    </row>
    <row r="36" spans="1:6" ht="30" customHeight="1" x14ac:dyDescent="0.2">
      <c r="A36" s="72" t="s">
        <v>312</v>
      </c>
      <c r="B36" s="60" t="s">
        <v>278</v>
      </c>
      <c r="C36" s="93"/>
      <c r="D36" s="56">
        <f>D37</f>
        <v>298</v>
      </c>
      <c r="E36" s="205">
        <f t="shared" ref="E36" si="12">E37</f>
        <v>0</v>
      </c>
      <c r="F36" s="204">
        <f t="shared" si="0"/>
        <v>298</v>
      </c>
    </row>
    <row r="37" spans="1:6" ht="30" customHeight="1" x14ac:dyDescent="0.2">
      <c r="A37" s="69" t="s">
        <v>279</v>
      </c>
      <c r="B37" s="68" t="s">
        <v>337</v>
      </c>
      <c r="C37" s="52"/>
      <c r="D37" s="9">
        <f>D38+D41</f>
        <v>298</v>
      </c>
      <c r="E37" s="143">
        <f t="shared" ref="E37" si="13">E38+E41</f>
        <v>0</v>
      </c>
      <c r="F37" s="38">
        <f t="shared" si="0"/>
        <v>298</v>
      </c>
    </row>
    <row r="38" spans="1:6" ht="36.75" customHeight="1" x14ac:dyDescent="0.2">
      <c r="A38" s="69" t="s">
        <v>335</v>
      </c>
      <c r="B38" s="68" t="s">
        <v>280</v>
      </c>
      <c r="C38" s="52"/>
      <c r="D38" s="9">
        <f>D40</f>
        <v>1.488</v>
      </c>
      <c r="E38" s="143">
        <f t="shared" ref="E38" si="14">E40</f>
        <v>0</v>
      </c>
      <c r="F38" s="38">
        <f t="shared" si="0"/>
        <v>1.488</v>
      </c>
    </row>
    <row r="39" spans="1:6" ht="24" customHeight="1" x14ac:dyDescent="0.2">
      <c r="A39" s="70" t="s">
        <v>124</v>
      </c>
      <c r="B39" s="68" t="s">
        <v>280</v>
      </c>
      <c r="C39" s="52">
        <v>200</v>
      </c>
      <c r="D39" s="9">
        <f>D40</f>
        <v>1.488</v>
      </c>
      <c r="E39" s="143">
        <f t="shared" ref="E39" si="15">E40</f>
        <v>0</v>
      </c>
      <c r="F39" s="38">
        <f t="shared" si="0"/>
        <v>1.488</v>
      </c>
    </row>
    <row r="40" spans="1:6" ht="24" customHeight="1" x14ac:dyDescent="0.2">
      <c r="A40" s="70" t="s">
        <v>66</v>
      </c>
      <c r="B40" s="68" t="s">
        <v>280</v>
      </c>
      <c r="C40" s="52">
        <v>240</v>
      </c>
      <c r="D40" s="9">
        <v>1.488</v>
      </c>
      <c r="E40" s="38">
        <v>0</v>
      </c>
      <c r="F40" s="38">
        <f t="shared" si="0"/>
        <v>1.488</v>
      </c>
    </row>
    <row r="41" spans="1:6" ht="24" customHeight="1" x14ac:dyDescent="0.2">
      <c r="A41" s="70" t="s">
        <v>100</v>
      </c>
      <c r="B41" s="68" t="s">
        <v>334</v>
      </c>
      <c r="C41" s="52"/>
      <c r="D41" s="9">
        <f>D42</f>
        <v>296.512</v>
      </c>
      <c r="E41" s="143">
        <f t="shared" ref="E41" si="16">E42</f>
        <v>0</v>
      </c>
      <c r="F41" s="38">
        <f t="shared" si="0"/>
        <v>296.512</v>
      </c>
    </row>
    <row r="42" spans="1:6" ht="24" customHeight="1" x14ac:dyDescent="0.2">
      <c r="A42" s="70" t="s">
        <v>124</v>
      </c>
      <c r="B42" s="68" t="s">
        <v>334</v>
      </c>
      <c r="C42" s="52">
        <v>200</v>
      </c>
      <c r="D42" s="9">
        <f>D43</f>
        <v>296.512</v>
      </c>
      <c r="E42" s="143">
        <f t="shared" ref="E42" si="17">E43</f>
        <v>0</v>
      </c>
      <c r="F42" s="38">
        <f t="shared" si="0"/>
        <v>296.512</v>
      </c>
    </row>
    <row r="43" spans="1:6" ht="24" customHeight="1" x14ac:dyDescent="0.2">
      <c r="A43" s="70" t="s">
        <v>66</v>
      </c>
      <c r="B43" s="68" t="s">
        <v>334</v>
      </c>
      <c r="C43" s="52">
        <v>240</v>
      </c>
      <c r="D43" s="9">
        <f>'расходы по структуре 2020 '!G224</f>
        <v>296.512</v>
      </c>
      <c r="E43" s="38"/>
      <c r="F43" s="38">
        <f t="shared" si="0"/>
        <v>296.512</v>
      </c>
    </row>
    <row r="44" spans="1:6" ht="30" customHeight="1" x14ac:dyDescent="0.2">
      <c r="A44" s="126" t="s">
        <v>311</v>
      </c>
      <c r="B44" s="60" t="s">
        <v>189</v>
      </c>
      <c r="C44" s="127"/>
      <c r="D44" s="61">
        <f>D45+D69+D66</f>
        <v>17476.099999999999</v>
      </c>
      <c r="E44" s="207">
        <f t="shared" ref="E44" si="18">E45+E69+E66</f>
        <v>39.6</v>
      </c>
      <c r="F44" s="206">
        <f t="shared" si="0"/>
        <v>17515.699999999997</v>
      </c>
    </row>
    <row r="45" spans="1:6" ht="34.5" customHeight="1" x14ac:dyDescent="0.2">
      <c r="A45" s="71" t="s">
        <v>117</v>
      </c>
      <c r="B45" s="68" t="s">
        <v>190</v>
      </c>
      <c r="C45" s="52" t="s">
        <v>64</v>
      </c>
      <c r="D45" s="9">
        <f>D46+D54+D57+D63+D60</f>
        <v>17008.3</v>
      </c>
      <c r="E45" s="143">
        <f t="shared" ref="E45" si="19">E46+E54+E57+E63+E60</f>
        <v>0</v>
      </c>
      <c r="F45" s="38">
        <f t="shared" si="0"/>
        <v>17008.3</v>
      </c>
    </row>
    <row r="46" spans="1:6" ht="24.75" customHeight="1" x14ac:dyDescent="0.2">
      <c r="A46" s="128" t="s">
        <v>232</v>
      </c>
      <c r="B46" s="68" t="s">
        <v>198</v>
      </c>
      <c r="C46" s="52"/>
      <c r="D46" s="9">
        <f>D47+D49+D51</f>
        <v>3786.6000000000004</v>
      </c>
      <c r="E46" s="143">
        <f t="shared" ref="E46" si="20">E47+E49+E51</f>
        <v>0</v>
      </c>
      <c r="F46" s="38">
        <f t="shared" si="0"/>
        <v>3786.6000000000004</v>
      </c>
    </row>
    <row r="47" spans="1:6" ht="48.75" customHeight="1" x14ac:dyDescent="0.2">
      <c r="A47" s="70" t="s">
        <v>68</v>
      </c>
      <c r="B47" s="68" t="s">
        <v>198</v>
      </c>
      <c r="C47" s="52" t="s">
        <v>69</v>
      </c>
      <c r="D47" s="9">
        <f>D48</f>
        <v>3579</v>
      </c>
      <c r="E47" s="143">
        <f t="shared" ref="E47" si="21">E48</f>
        <v>0</v>
      </c>
      <c r="F47" s="38">
        <f t="shared" si="0"/>
        <v>3579</v>
      </c>
    </row>
    <row r="48" spans="1:6" ht="15.75" customHeight="1" x14ac:dyDescent="0.2">
      <c r="A48" s="70" t="s">
        <v>70</v>
      </c>
      <c r="B48" s="68" t="s">
        <v>198</v>
      </c>
      <c r="C48" s="52" t="s">
        <v>71</v>
      </c>
      <c r="D48" s="9">
        <f>'расходы по структуре 2020 '!G54</f>
        <v>3579</v>
      </c>
      <c r="E48" s="38">
        <v>0</v>
      </c>
      <c r="F48" s="38">
        <f t="shared" si="0"/>
        <v>3579</v>
      </c>
    </row>
    <row r="49" spans="1:6" ht="23.25" customHeight="1" x14ac:dyDescent="0.2">
      <c r="A49" s="70" t="s">
        <v>124</v>
      </c>
      <c r="B49" s="68" t="s">
        <v>198</v>
      </c>
      <c r="C49" s="52" t="s">
        <v>65</v>
      </c>
      <c r="D49" s="9">
        <f>D50</f>
        <v>191.8</v>
      </c>
      <c r="E49" s="143">
        <f>E50</f>
        <v>-8.6999999999999993</v>
      </c>
      <c r="F49" s="38">
        <f t="shared" si="0"/>
        <v>183.10000000000002</v>
      </c>
    </row>
    <row r="50" spans="1:6" ht="23.25" customHeight="1" x14ac:dyDescent="0.2">
      <c r="A50" s="70" t="s">
        <v>66</v>
      </c>
      <c r="B50" s="68" t="s">
        <v>198</v>
      </c>
      <c r="C50" s="52" t="s">
        <v>67</v>
      </c>
      <c r="D50" s="9">
        <f>'расходы по структуре 2020 '!G59</f>
        <v>191.8</v>
      </c>
      <c r="E50" s="38">
        <v>-8.6999999999999993</v>
      </c>
      <c r="F50" s="38">
        <f t="shared" si="0"/>
        <v>183.10000000000002</v>
      </c>
    </row>
    <row r="51" spans="1:6" ht="13.5" customHeight="1" x14ac:dyDescent="0.2">
      <c r="A51" s="70" t="s">
        <v>74</v>
      </c>
      <c r="B51" s="68" t="s">
        <v>198</v>
      </c>
      <c r="C51" s="52" t="s">
        <v>75</v>
      </c>
      <c r="D51" s="9">
        <f>D53</f>
        <v>15.8</v>
      </c>
      <c r="E51" s="143">
        <f>E53+E52</f>
        <v>8.6999999999999993</v>
      </c>
      <c r="F51" s="38">
        <f t="shared" si="0"/>
        <v>24.5</v>
      </c>
    </row>
    <row r="52" spans="1:6" s="179" customFormat="1" ht="13.5" customHeight="1" x14ac:dyDescent="0.2">
      <c r="A52" s="70" t="s">
        <v>358</v>
      </c>
      <c r="B52" s="68" t="s">
        <v>198</v>
      </c>
      <c r="C52" s="52">
        <v>830</v>
      </c>
      <c r="D52" s="9">
        <v>0</v>
      </c>
      <c r="E52" s="143">
        <v>2.2999999999999998</v>
      </c>
      <c r="F52" s="38">
        <v>2.2999999999999998</v>
      </c>
    </row>
    <row r="53" spans="1:6" ht="13.5" customHeight="1" x14ac:dyDescent="0.2">
      <c r="A53" s="70" t="s">
        <v>76</v>
      </c>
      <c r="B53" s="68" t="s">
        <v>198</v>
      </c>
      <c r="C53" s="52" t="s">
        <v>77</v>
      </c>
      <c r="D53" s="9">
        <f>'расходы по структуре 2020 '!G64</f>
        <v>15.8</v>
      </c>
      <c r="E53" s="38">
        <v>6.4</v>
      </c>
      <c r="F53" s="38">
        <f t="shared" si="0"/>
        <v>22.200000000000003</v>
      </c>
    </row>
    <row r="54" spans="1:6" ht="13.5" customHeight="1" x14ac:dyDescent="0.2">
      <c r="A54" s="71" t="s">
        <v>97</v>
      </c>
      <c r="B54" s="68" t="s">
        <v>191</v>
      </c>
      <c r="C54" s="52" t="s">
        <v>64</v>
      </c>
      <c r="D54" s="9">
        <f t="shared" ref="D54:E55" si="22">D55</f>
        <v>2019</v>
      </c>
      <c r="E54" s="38">
        <v>0</v>
      </c>
      <c r="F54" s="38">
        <f t="shared" si="0"/>
        <v>2019</v>
      </c>
    </row>
    <row r="55" spans="1:6" ht="44.25" customHeight="1" x14ac:dyDescent="0.2">
      <c r="A55" s="70" t="s">
        <v>68</v>
      </c>
      <c r="B55" s="68" t="s">
        <v>191</v>
      </c>
      <c r="C55" s="52" t="s">
        <v>69</v>
      </c>
      <c r="D55" s="9">
        <f t="shared" si="22"/>
        <v>2019</v>
      </c>
      <c r="E55" s="143">
        <f t="shared" si="22"/>
        <v>0</v>
      </c>
      <c r="F55" s="38">
        <f t="shared" si="0"/>
        <v>2019</v>
      </c>
    </row>
    <row r="56" spans="1:6" ht="20.25" customHeight="1" x14ac:dyDescent="0.2">
      <c r="A56" s="70" t="s">
        <v>72</v>
      </c>
      <c r="B56" s="68" t="s">
        <v>191</v>
      </c>
      <c r="C56" s="52" t="s">
        <v>73</v>
      </c>
      <c r="D56" s="9">
        <f>'расходы по структуре 2020 '!G14</f>
        <v>2019</v>
      </c>
      <c r="E56" s="38">
        <v>0</v>
      </c>
      <c r="F56" s="38">
        <f t="shared" si="0"/>
        <v>2019</v>
      </c>
    </row>
    <row r="57" spans="1:6" ht="20.25" customHeight="1" x14ac:dyDescent="0.2">
      <c r="A57" s="71" t="s">
        <v>55</v>
      </c>
      <c r="B57" s="68" t="s">
        <v>192</v>
      </c>
      <c r="C57" s="52" t="s">
        <v>64</v>
      </c>
      <c r="D57" s="9">
        <f>D58</f>
        <v>11173</v>
      </c>
      <c r="E57" s="143">
        <f>E58</f>
        <v>0</v>
      </c>
      <c r="F57" s="38">
        <f t="shared" si="0"/>
        <v>11173</v>
      </c>
    </row>
    <row r="58" spans="1:6" ht="47.25" customHeight="1" x14ac:dyDescent="0.2">
      <c r="A58" s="70" t="s">
        <v>68</v>
      </c>
      <c r="B58" s="68" t="s">
        <v>192</v>
      </c>
      <c r="C58" s="52" t="s">
        <v>69</v>
      </c>
      <c r="D58" s="9">
        <f t="shared" ref="D58:E58" si="23">D59</f>
        <v>11173</v>
      </c>
      <c r="E58" s="143">
        <f t="shared" si="23"/>
        <v>0</v>
      </c>
      <c r="F58" s="38">
        <f t="shared" si="0"/>
        <v>11173</v>
      </c>
    </row>
    <row r="59" spans="1:6" ht="26.25" customHeight="1" x14ac:dyDescent="0.2">
      <c r="A59" s="70" t="s">
        <v>72</v>
      </c>
      <c r="B59" s="68" t="s">
        <v>192</v>
      </c>
      <c r="C59" s="52" t="s">
        <v>73</v>
      </c>
      <c r="D59" s="9">
        <f>'расходы по структуре 2020 '!G23</f>
        <v>11173</v>
      </c>
      <c r="E59" s="38">
        <v>0</v>
      </c>
      <c r="F59" s="38">
        <f t="shared" si="0"/>
        <v>11173</v>
      </c>
    </row>
    <row r="60" spans="1:6" ht="18" customHeight="1" x14ac:dyDescent="0.2">
      <c r="A60" s="70" t="s">
        <v>99</v>
      </c>
      <c r="B60" s="68" t="s">
        <v>339</v>
      </c>
      <c r="C60" s="52"/>
      <c r="D60" s="9">
        <f>D61</f>
        <v>2.5</v>
      </c>
      <c r="E60" s="143">
        <f>E61</f>
        <v>0</v>
      </c>
      <c r="F60" s="38">
        <f t="shared" si="0"/>
        <v>2.5</v>
      </c>
    </row>
    <row r="61" spans="1:6" ht="18" customHeight="1" x14ac:dyDescent="0.2">
      <c r="A61" s="70" t="s">
        <v>76</v>
      </c>
      <c r="B61" s="68" t="s">
        <v>339</v>
      </c>
      <c r="C61" s="52">
        <v>850</v>
      </c>
      <c r="D61" s="9">
        <f>D62</f>
        <v>2.5</v>
      </c>
      <c r="E61" s="143">
        <f>E62</f>
        <v>0</v>
      </c>
      <c r="F61" s="38">
        <f t="shared" si="0"/>
        <v>2.5</v>
      </c>
    </row>
    <row r="62" spans="1:6" ht="18" customHeight="1" x14ac:dyDescent="0.2">
      <c r="A62" s="70" t="s">
        <v>114</v>
      </c>
      <c r="B62" s="68" t="s">
        <v>339</v>
      </c>
      <c r="C62" s="52">
        <v>853</v>
      </c>
      <c r="D62" s="9">
        <f>'расходы по структуре 2020 '!G70</f>
        <v>2.5</v>
      </c>
      <c r="E62" s="38">
        <v>0</v>
      </c>
      <c r="F62" s="38">
        <f t="shared" si="0"/>
        <v>2.5</v>
      </c>
    </row>
    <row r="63" spans="1:6" ht="39" customHeight="1" x14ac:dyDescent="0.2">
      <c r="A63" s="70" t="s">
        <v>179</v>
      </c>
      <c r="B63" s="68" t="s">
        <v>193</v>
      </c>
      <c r="C63" s="52"/>
      <c r="D63" s="9">
        <f t="shared" ref="D63:E64" si="24">D64</f>
        <v>27.2</v>
      </c>
      <c r="E63" s="143">
        <f t="shared" si="24"/>
        <v>0</v>
      </c>
      <c r="F63" s="38">
        <f t="shared" si="0"/>
        <v>27.2</v>
      </c>
    </row>
    <row r="64" spans="1:6" ht="18" customHeight="1" x14ac:dyDescent="0.2">
      <c r="A64" s="70" t="s">
        <v>80</v>
      </c>
      <c r="B64" s="68" t="s">
        <v>193</v>
      </c>
      <c r="C64" s="52">
        <v>500</v>
      </c>
      <c r="D64" s="9">
        <f t="shared" si="24"/>
        <v>27.2</v>
      </c>
      <c r="E64" s="143">
        <f t="shared" si="24"/>
        <v>0</v>
      </c>
      <c r="F64" s="38">
        <f t="shared" si="0"/>
        <v>27.2</v>
      </c>
    </row>
    <row r="65" spans="1:6" ht="12.75" customHeight="1" x14ac:dyDescent="0.2">
      <c r="A65" s="70" t="s">
        <v>63</v>
      </c>
      <c r="B65" s="68" t="s">
        <v>193</v>
      </c>
      <c r="C65" s="52">
        <v>540</v>
      </c>
      <c r="D65" s="9">
        <f>'расходы по структуре 2020 '!G37+'расходы по структуре 2020 '!G176</f>
        <v>27.2</v>
      </c>
      <c r="E65" s="38">
        <v>0</v>
      </c>
      <c r="F65" s="38">
        <f t="shared" si="0"/>
        <v>27.2</v>
      </c>
    </row>
    <row r="66" spans="1:6" ht="25.5" customHeight="1" x14ac:dyDescent="0.2">
      <c r="A66" s="70" t="s">
        <v>281</v>
      </c>
      <c r="B66" s="68" t="s">
        <v>282</v>
      </c>
      <c r="C66" s="52"/>
      <c r="D66" s="10">
        <f>D67</f>
        <v>15.1</v>
      </c>
      <c r="E66" s="38">
        <f>E67</f>
        <v>39.6</v>
      </c>
      <c r="F66" s="38">
        <f t="shared" si="0"/>
        <v>54.7</v>
      </c>
    </row>
    <row r="67" spans="1:6" ht="17.25" customHeight="1" x14ac:dyDescent="0.2">
      <c r="A67" s="70" t="s">
        <v>99</v>
      </c>
      <c r="B67" s="68" t="s">
        <v>283</v>
      </c>
      <c r="C67" s="52">
        <v>200</v>
      </c>
      <c r="D67" s="10">
        <f>D68</f>
        <v>15.1</v>
      </c>
      <c r="E67" s="38">
        <f>E68</f>
        <v>39.6</v>
      </c>
      <c r="F67" s="38">
        <f t="shared" si="0"/>
        <v>54.7</v>
      </c>
    </row>
    <row r="68" spans="1:6" ht="30.75" customHeight="1" x14ac:dyDescent="0.2">
      <c r="A68" s="70" t="s">
        <v>66</v>
      </c>
      <c r="B68" s="68" t="s">
        <v>283</v>
      </c>
      <c r="C68" s="52">
        <v>240</v>
      </c>
      <c r="D68" s="10">
        <f>'расходы по структуре 2020 '!G73</f>
        <v>15.1</v>
      </c>
      <c r="E68" s="38">
        <v>39.6</v>
      </c>
      <c r="F68" s="38">
        <f t="shared" si="0"/>
        <v>54.7</v>
      </c>
    </row>
    <row r="69" spans="1:6" ht="28.5" customHeight="1" x14ac:dyDescent="0.2">
      <c r="A69" s="71" t="s">
        <v>302</v>
      </c>
      <c r="B69" s="68" t="s">
        <v>212</v>
      </c>
      <c r="C69" s="52" t="s">
        <v>64</v>
      </c>
      <c r="D69" s="50">
        <f t="shared" ref="D69:E71" si="25">D70</f>
        <v>452.7</v>
      </c>
      <c r="E69" s="195">
        <f t="shared" si="25"/>
        <v>0</v>
      </c>
      <c r="F69" s="38">
        <f t="shared" si="0"/>
        <v>452.7</v>
      </c>
    </row>
    <row r="70" spans="1:6" ht="12" customHeight="1" x14ac:dyDescent="0.2">
      <c r="A70" s="71" t="s">
        <v>60</v>
      </c>
      <c r="B70" s="68" t="s">
        <v>213</v>
      </c>
      <c r="C70" s="52"/>
      <c r="D70" s="9">
        <f t="shared" si="25"/>
        <v>452.7</v>
      </c>
      <c r="E70" s="143">
        <f t="shared" si="25"/>
        <v>0</v>
      </c>
      <c r="F70" s="38">
        <f t="shared" si="0"/>
        <v>452.7</v>
      </c>
    </row>
    <row r="71" spans="1:6" ht="27.75" customHeight="1" x14ac:dyDescent="0.2">
      <c r="A71" s="70" t="s">
        <v>124</v>
      </c>
      <c r="B71" s="68" t="s">
        <v>213</v>
      </c>
      <c r="C71" s="52" t="s">
        <v>65</v>
      </c>
      <c r="D71" s="9">
        <f t="shared" si="25"/>
        <v>452.7</v>
      </c>
      <c r="E71" s="143">
        <f t="shared" si="25"/>
        <v>0</v>
      </c>
      <c r="F71" s="38">
        <f t="shared" si="0"/>
        <v>452.7</v>
      </c>
    </row>
    <row r="72" spans="1:6" ht="24" customHeight="1" x14ac:dyDescent="0.2">
      <c r="A72" s="70" t="s">
        <v>66</v>
      </c>
      <c r="B72" s="68" t="s">
        <v>213</v>
      </c>
      <c r="C72" s="52" t="s">
        <v>67</v>
      </c>
      <c r="D72" s="9">
        <f>'расходы по структуре 2020 '!G169</f>
        <v>452.7</v>
      </c>
      <c r="E72" s="38">
        <v>0</v>
      </c>
      <c r="F72" s="38">
        <f t="shared" si="0"/>
        <v>452.7</v>
      </c>
    </row>
    <row r="73" spans="1:6" ht="22.5" customHeight="1" x14ac:dyDescent="0.2">
      <c r="A73" s="126" t="s">
        <v>319</v>
      </c>
      <c r="B73" s="127">
        <v>7800000000</v>
      </c>
      <c r="C73" s="127"/>
      <c r="D73" s="61">
        <f>D74+D83+D96</f>
        <v>8227.4</v>
      </c>
      <c r="E73" s="207">
        <f>E74+E83+E96</f>
        <v>400</v>
      </c>
      <c r="F73" s="206">
        <f t="shared" ref="F73:F120" si="26">D73+E73</f>
        <v>8627.4</v>
      </c>
    </row>
    <row r="74" spans="1:6" ht="14.25" customHeight="1" x14ac:dyDescent="0.2">
      <c r="A74" s="71" t="s">
        <v>237</v>
      </c>
      <c r="B74" s="68" t="s">
        <v>238</v>
      </c>
      <c r="C74" s="52" t="s">
        <v>64</v>
      </c>
      <c r="D74" s="9">
        <f>D76</f>
        <v>6973.6</v>
      </c>
      <c r="E74" s="143">
        <f>E76</f>
        <v>400</v>
      </c>
      <c r="F74" s="38">
        <f t="shared" si="26"/>
        <v>7373.6</v>
      </c>
    </row>
    <row r="75" spans="1:6" ht="23.25" customHeight="1" x14ac:dyDescent="0.2">
      <c r="A75" s="71" t="s">
        <v>305</v>
      </c>
      <c r="B75" s="68" t="s">
        <v>239</v>
      </c>
      <c r="C75" s="52"/>
      <c r="D75" s="9">
        <f>D76</f>
        <v>6973.6</v>
      </c>
      <c r="E75" s="143">
        <f>E76</f>
        <v>400</v>
      </c>
      <c r="F75" s="38">
        <f t="shared" si="26"/>
        <v>7373.6</v>
      </c>
    </row>
    <row r="76" spans="1:6" ht="22.5" customHeight="1" x14ac:dyDescent="0.2">
      <c r="A76" s="71" t="s">
        <v>232</v>
      </c>
      <c r="B76" s="68" t="s">
        <v>240</v>
      </c>
      <c r="C76" s="52" t="s">
        <v>64</v>
      </c>
      <c r="D76" s="9">
        <f>D77+D79+D81</f>
        <v>6973.6</v>
      </c>
      <c r="E76" s="143">
        <f>E77+E79+E81</f>
        <v>400</v>
      </c>
      <c r="F76" s="38">
        <f t="shared" si="26"/>
        <v>7373.6</v>
      </c>
    </row>
    <row r="77" spans="1:6" ht="46.5" customHeight="1" x14ac:dyDescent="0.2">
      <c r="A77" s="70" t="s">
        <v>68</v>
      </c>
      <c r="B77" s="68" t="s">
        <v>240</v>
      </c>
      <c r="C77" s="52" t="s">
        <v>69</v>
      </c>
      <c r="D77" s="9">
        <f>D78</f>
        <v>6061</v>
      </c>
      <c r="E77" s="143">
        <f>E78</f>
        <v>0</v>
      </c>
      <c r="F77" s="38">
        <f t="shared" si="26"/>
        <v>6061</v>
      </c>
    </row>
    <row r="78" spans="1:6" ht="19.5" customHeight="1" x14ac:dyDescent="0.2">
      <c r="A78" s="70" t="s">
        <v>70</v>
      </c>
      <c r="B78" s="68" t="s">
        <v>240</v>
      </c>
      <c r="C78" s="52" t="s">
        <v>71</v>
      </c>
      <c r="D78" s="9">
        <f>'расходы по структуре 2020 '!G261</f>
        <v>6061</v>
      </c>
      <c r="E78" s="38">
        <v>0</v>
      </c>
      <c r="F78" s="38">
        <f t="shared" si="26"/>
        <v>6061</v>
      </c>
    </row>
    <row r="79" spans="1:6" ht="26.25" customHeight="1" x14ac:dyDescent="0.2">
      <c r="A79" s="70" t="s">
        <v>124</v>
      </c>
      <c r="B79" s="68" t="s">
        <v>240</v>
      </c>
      <c r="C79" s="52" t="s">
        <v>65</v>
      </c>
      <c r="D79" s="9">
        <f>D80</f>
        <v>910.10000000000014</v>
      </c>
      <c r="E79" s="143">
        <f>E80</f>
        <v>400</v>
      </c>
      <c r="F79" s="38">
        <f t="shared" si="26"/>
        <v>1310.1000000000001</v>
      </c>
    </row>
    <row r="80" spans="1:6" ht="30" customHeight="1" x14ac:dyDescent="0.2">
      <c r="A80" s="70" t="s">
        <v>66</v>
      </c>
      <c r="B80" s="68" t="s">
        <v>240</v>
      </c>
      <c r="C80" s="52" t="s">
        <v>67</v>
      </c>
      <c r="D80" s="9">
        <f>'расходы по структуре 2020 '!G266</f>
        <v>910.10000000000014</v>
      </c>
      <c r="E80" s="38">
        <v>400</v>
      </c>
      <c r="F80" s="38">
        <f t="shared" si="26"/>
        <v>1310.1000000000001</v>
      </c>
    </row>
    <row r="81" spans="1:6" ht="15" customHeight="1" x14ac:dyDescent="0.2">
      <c r="A81" s="70" t="s">
        <v>74</v>
      </c>
      <c r="B81" s="68" t="s">
        <v>240</v>
      </c>
      <c r="C81" s="52" t="s">
        <v>75</v>
      </c>
      <c r="D81" s="9">
        <f>D82</f>
        <v>2.5</v>
      </c>
      <c r="E81" s="143">
        <f>E82</f>
        <v>0</v>
      </c>
      <c r="F81" s="38">
        <f t="shared" si="26"/>
        <v>2.5</v>
      </c>
    </row>
    <row r="82" spans="1:6" ht="21" customHeight="1" x14ac:dyDescent="0.2">
      <c r="A82" s="70" t="s">
        <v>76</v>
      </c>
      <c r="B82" s="68" t="s">
        <v>240</v>
      </c>
      <c r="C82" s="52" t="s">
        <v>77</v>
      </c>
      <c r="D82" s="9">
        <f>'расходы по структуре 2020 '!G269</f>
        <v>2.5</v>
      </c>
      <c r="E82" s="38">
        <v>0</v>
      </c>
      <c r="F82" s="38">
        <f t="shared" si="26"/>
        <v>2.5</v>
      </c>
    </row>
    <row r="83" spans="1:6" ht="25.5" customHeight="1" x14ac:dyDescent="0.2">
      <c r="A83" s="71" t="s">
        <v>229</v>
      </c>
      <c r="B83" s="68" t="s">
        <v>228</v>
      </c>
      <c r="C83" s="52" t="s">
        <v>64</v>
      </c>
      <c r="D83" s="9">
        <f>D84</f>
        <v>1228.8</v>
      </c>
      <c r="E83" s="143">
        <f>E84</f>
        <v>0</v>
      </c>
      <c r="F83" s="38">
        <f t="shared" si="26"/>
        <v>1228.8</v>
      </c>
    </row>
    <row r="84" spans="1:6" ht="21" customHeight="1" x14ac:dyDescent="0.2">
      <c r="A84" s="71" t="s">
        <v>103</v>
      </c>
      <c r="B84" s="68" t="s">
        <v>230</v>
      </c>
      <c r="C84" s="52"/>
      <c r="D84" s="9">
        <f>D85+D90+D93</f>
        <v>1228.8</v>
      </c>
      <c r="E84" s="143">
        <f>E85+E90+E93</f>
        <v>0</v>
      </c>
      <c r="F84" s="38">
        <f t="shared" si="26"/>
        <v>1228.8</v>
      </c>
    </row>
    <row r="85" spans="1:6" ht="21" customHeight="1" x14ac:dyDescent="0.2">
      <c r="A85" s="71" t="s">
        <v>98</v>
      </c>
      <c r="B85" s="68" t="s">
        <v>231</v>
      </c>
      <c r="C85" s="52"/>
      <c r="D85" s="9">
        <f>D86+D88</f>
        <v>1216.8</v>
      </c>
      <c r="E85" s="143">
        <f>E86+E88</f>
        <v>0</v>
      </c>
      <c r="F85" s="38">
        <f t="shared" si="26"/>
        <v>1216.8</v>
      </c>
    </row>
    <row r="86" spans="1:6" ht="46.5" customHeight="1" x14ac:dyDescent="0.2">
      <c r="A86" s="70" t="s">
        <v>68</v>
      </c>
      <c r="B86" s="68" t="s">
        <v>231</v>
      </c>
      <c r="C86" s="52" t="s">
        <v>69</v>
      </c>
      <c r="D86" s="9">
        <f>D87</f>
        <v>937</v>
      </c>
      <c r="E86" s="143">
        <f>E87</f>
        <v>0</v>
      </c>
      <c r="F86" s="38">
        <f t="shared" si="26"/>
        <v>937</v>
      </c>
    </row>
    <row r="87" spans="1:6" ht="21" customHeight="1" x14ac:dyDescent="0.2">
      <c r="A87" s="70" t="s">
        <v>70</v>
      </c>
      <c r="B87" s="68" t="s">
        <v>231</v>
      </c>
      <c r="C87" s="52" t="s">
        <v>71</v>
      </c>
      <c r="D87" s="9">
        <f>'расходы по структуре 2020 '!G233</f>
        <v>937</v>
      </c>
      <c r="E87" s="38">
        <v>0</v>
      </c>
      <c r="F87" s="38">
        <f t="shared" si="26"/>
        <v>937</v>
      </c>
    </row>
    <row r="88" spans="1:6" ht="27" customHeight="1" x14ac:dyDescent="0.2">
      <c r="A88" s="70" t="s">
        <v>124</v>
      </c>
      <c r="B88" s="68" t="s">
        <v>231</v>
      </c>
      <c r="C88" s="52" t="s">
        <v>65</v>
      </c>
      <c r="D88" s="9">
        <f>D89</f>
        <v>279.8</v>
      </c>
      <c r="E88" s="143">
        <f>E89</f>
        <v>0</v>
      </c>
      <c r="F88" s="38">
        <f t="shared" si="26"/>
        <v>279.8</v>
      </c>
    </row>
    <row r="89" spans="1:6" ht="26.25" customHeight="1" x14ac:dyDescent="0.2">
      <c r="A89" s="70" t="s">
        <v>66</v>
      </c>
      <c r="B89" s="68" t="s">
        <v>231</v>
      </c>
      <c r="C89" s="52" t="s">
        <v>67</v>
      </c>
      <c r="D89" s="9">
        <f>'расходы по структуре 2020 '!G238</f>
        <v>279.8</v>
      </c>
      <c r="E89" s="38">
        <v>0</v>
      </c>
      <c r="F89" s="38">
        <f t="shared" si="26"/>
        <v>279.8</v>
      </c>
    </row>
    <row r="90" spans="1:6" ht="31.5" customHeight="1" x14ac:dyDescent="0.2">
      <c r="A90" s="70" t="s">
        <v>289</v>
      </c>
      <c r="B90" s="62" t="s">
        <v>290</v>
      </c>
      <c r="C90" s="52"/>
      <c r="D90" s="9">
        <f t="shared" ref="D90:E90" si="27">D91</f>
        <v>0.6</v>
      </c>
      <c r="E90" s="143">
        <f t="shared" si="27"/>
        <v>0</v>
      </c>
      <c r="F90" s="38">
        <f t="shared" si="26"/>
        <v>0.6</v>
      </c>
    </row>
    <row r="91" spans="1:6" ht="29.25" customHeight="1" x14ac:dyDescent="0.2">
      <c r="A91" s="70" t="s">
        <v>124</v>
      </c>
      <c r="B91" s="49" t="s">
        <v>293</v>
      </c>
      <c r="C91" s="52" t="s">
        <v>65</v>
      </c>
      <c r="D91" s="9">
        <f>D92</f>
        <v>0.6</v>
      </c>
      <c r="E91" s="143">
        <f>E92</f>
        <v>0</v>
      </c>
      <c r="F91" s="38">
        <f t="shared" si="26"/>
        <v>0.6</v>
      </c>
    </row>
    <row r="92" spans="1:6" ht="29.25" customHeight="1" x14ac:dyDescent="0.2">
      <c r="A92" s="70" t="s">
        <v>66</v>
      </c>
      <c r="B92" s="49" t="s">
        <v>293</v>
      </c>
      <c r="C92" s="52" t="s">
        <v>67</v>
      </c>
      <c r="D92" s="9">
        <f>'расходы 2020'!F203</f>
        <v>0.6</v>
      </c>
      <c r="E92" s="38">
        <v>0</v>
      </c>
      <c r="F92" s="38">
        <f t="shared" si="26"/>
        <v>0.6</v>
      </c>
    </row>
    <row r="93" spans="1:6" ht="29.25" customHeight="1" x14ac:dyDescent="0.2">
      <c r="A93" s="70" t="s">
        <v>294</v>
      </c>
      <c r="B93" s="63" t="s">
        <v>288</v>
      </c>
      <c r="C93" s="52"/>
      <c r="D93" s="9">
        <f>D94</f>
        <v>11.4</v>
      </c>
      <c r="E93" s="143">
        <f>E94</f>
        <v>0</v>
      </c>
      <c r="F93" s="38">
        <f t="shared" si="26"/>
        <v>11.4</v>
      </c>
    </row>
    <row r="94" spans="1:6" ht="26.25" customHeight="1" x14ac:dyDescent="0.2">
      <c r="A94" s="70" t="s">
        <v>124</v>
      </c>
      <c r="B94" s="63" t="s">
        <v>288</v>
      </c>
      <c r="C94" s="52">
        <v>200</v>
      </c>
      <c r="D94" s="9">
        <f>D95</f>
        <v>11.4</v>
      </c>
      <c r="E94" s="143">
        <f>E95</f>
        <v>0</v>
      </c>
      <c r="F94" s="38">
        <f t="shared" si="26"/>
        <v>11.4</v>
      </c>
    </row>
    <row r="95" spans="1:6" ht="29.25" customHeight="1" x14ac:dyDescent="0.2">
      <c r="A95" s="70" t="s">
        <v>66</v>
      </c>
      <c r="B95" s="63" t="s">
        <v>288</v>
      </c>
      <c r="C95" s="52">
        <v>240</v>
      </c>
      <c r="D95" s="10">
        <f>'расходы 2020'!F200</f>
        <v>11.4</v>
      </c>
      <c r="E95" s="38">
        <v>0</v>
      </c>
      <c r="F95" s="38">
        <f t="shared" si="26"/>
        <v>11.4</v>
      </c>
    </row>
    <row r="96" spans="1:6" ht="14.25" customHeight="1" x14ac:dyDescent="0.2">
      <c r="A96" s="71" t="s">
        <v>104</v>
      </c>
      <c r="B96" s="68" t="s">
        <v>234</v>
      </c>
      <c r="C96" s="52" t="s">
        <v>64</v>
      </c>
      <c r="D96" s="9">
        <f t="shared" ref="D96:E99" si="28">D97</f>
        <v>25</v>
      </c>
      <c r="E96" s="143">
        <f t="shared" si="28"/>
        <v>0</v>
      </c>
      <c r="F96" s="38">
        <f t="shared" si="26"/>
        <v>25</v>
      </c>
    </row>
    <row r="97" spans="1:6" ht="25.5" customHeight="1" x14ac:dyDescent="0.2">
      <c r="A97" s="71" t="s">
        <v>235</v>
      </c>
      <c r="B97" s="68" t="s">
        <v>236</v>
      </c>
      <c r="C97" s="52" t="s">
        <v>64</v>
      </c>
      <c r="D97" s="9">
        <f t="shared" si="28"/>
        <v>25</v>
      </c>
      <c r="E97" s="143">
        <f t="shared" si="28"/>
        <v>0</v>
      </c>
      <c r="F97" s="38">
        <f t="shared" si="26"/>
        <v>25</v>
      </c>
    </row>
    <row r="98" spans="1:6" ht="24" customHeight="1" x14ac:dyDescent="0.2">
      <c r="A98" s="70" t="s">
        <v>232</v>
      </c>
      <c r="B98" s="49" t="s">
        <v>233</v>
      </c>
      <c r="C98" s="52"/>
      <c r="D98" s="9">
        <f t="shared" si="28"/>
        <v>25</v>
      </c>
      <c r="E98" s="143">
        <f t="shared" si="28"/>
        <v>0</v>
      </c>
      <c r="F98" s="38">
        <f t="shared" si="26"/>
        <v>25</v>
      </c>
    </row>
    <row r="99" spans="1:6" ht="21" customHeight="1" x14ac:dyDescent="0.2">
      <c r="A99" s="70" t="s">
        <v>124</v>
      </c>
      <c r="B99" s="49" t="s">
        <v>233</v>
      </c>
      <c r="C99" s="52">
        <v>200</v>
      </c>
      <c r="D99" s="9">
        <f t="shared" si="28"/>
        <v>25</v>
      </c>
      <c r="E99" s="143">
        <f t="shared" si="28"/>
        <v>0</v>
      </c>
      <c r="F99" s="38">
        <f t="shared" si="26"/>
        <v>25</v>
      </c>
    </row>
    <row r="100" spans="1:6" ht="24" customHeight="1" x14ac:dyDescent="0.2">
      <c r="A100" s="70" t="s">
        <v>66</v>
      </c>
      <c r="B100" s="49" t="s">
        <v>233</v>
      </c>
      <c r="C100" s="52">
        <v>240</v>
      </c>
      <c r="D100" s="9">
        <f>'расходы по структуре 2020 '!G252</f>
        <v>25</v>
      </c>
      <c r="E100" s="38">
        <v>0</v>
      </c>
      <c r="F100" s="38">
        <f t="shared" si="26"/>
        <v>25</v>
      </c>
    </row>
    <row r="101" spans="1:6" ht="26.25" customHeight="1" x14ac:dyDescent="0.2">
      <c r="A101" s="94" t="s">
        <v>313</v>
      </c>
      <c r="B101" s="60" t="s">
        <v>199</v>
      </c>
      <c r="C101" s="93"/>
      <c r="D101" s="56">
        <f>D102+D108</f>
        <v>1660.8</v>
      </c>
      <c r="E101" s="205">
        <f>E102+E108</f>
        <v>0</v>
      </c>
      <c r="F101" s="206">
        <f t="shared" si="26"/>
        <v>1660.8</v>
      </c>
    </row>
    <row r="102" spans="1:6" ht="24.75" customHeight="1" x14ac:dyDescent="0.2">
      <c r="A102" s="70" t="s">
        <v>119</v>
      </c>
      <c r="B102" s="68" t="s">
        <v>200</v>
      </c>
      <c r="C102" s="52"/>
      <c r="D102" s="9">
        <f>D103</f>
        <v>1535.8</v>
      </c>
      <c r="E102" s="143">
        <f>E103</f>
        <v>0</v>
      </c>
      <c r="F102" s="38">
        <f t="shared" si="26"/>
        <v>1535.8</v>
      </c>
    </row>
    <row r="103" spans="1:6" ht="24.75" customHeight="1" x14ac:dyDescent="0.2">
      <c r="A103" s="70" t="s">
        <v>100</v>
      </c>
      <c r="B103" s="68" t="s">
        <v>201</v>
      </c>
      <c r="C103" s="52"/>
      <c r="D103" s="9">
        <f>D104+D106</f>
        <v>1535.8</v>
      </c>
      <c r="E103" s="143">
        <f>E104+E106</f>
        <v>0</v>
      </c>
      <c r="F103" s="38">
        <f t="shared" si="26"/>
        <v>1535.8</v>
      </c>
    </row>
    <row r="104" spans="1:6" ht="24.75" customHeight="1" x14ac:dyDescent="0.2">
      <c r="A104" s="70" t="s">
        <v>124</v>
      </c>
      <c r="B104" s="68" t="s">
        <v>201</v>
      </c>
      <c r="C104" s="52" t="s">
        <v>65</v>
      </c>
      <c r="D104" s="9">
        <f>D105</f>
        <v>1533.8</v>
      </c>
      <c r="E104" s="143">
        <f>E105</f>
        <v>0</v>
      </c>
      <c r="F104" s="38">
        <f t="shared" si="26"/>
        <v>1533.8</v>
      </c>
    </row>
    <row r="105" spans="1:6" ht="24.75" customHeight="1" x14ac:dyDescent="0.2">
      <c r="A105" s="70" t="s">
        <v>66</v>
      </c>
      <c r="B105" s="68" t="s">
        <v>201</v>
      </c>
      <c r="C105" s="52" t="s">
        <v>67</v>
      </c>
      <c r="D105" s="9">
        <f>'расходы по структуре 2020 '!G79</f>
        <v>1533.8</v>
      </c>
      <c r="E105" s="38">
        <v>0</v>
      </c>
      <c r="F105" s="38">
        <f t="shared" si="26"/>
        <v>1533.8</v>
      </c>
    </row>
    <row r="106" spans="1:6" ht="16.5" customHeight="1" x14ac:dyDescent="0.2">
      <c r="A106" s="70" t="s">
        <v>74</v>
      </c>
      <c r="B106" s="68" t="s">
        <v>201</v>
      </c>
      <c r="C106" s="52" t="s">
        <v>75</v>
      </c>
      <c r="D106" s="9">
        <f>D107</f>
        <v>2</v>
      </c>
      <c r="E106" s="143">
        <f>E107</f>
        <v>0</v>
      </c>
      <c r="F106" s="38">
        <f t="shared" si="26"/>
        <v>2</v>
      </c>
    </row>
    <row r="107" spans="1:6" ht="21" customHeight="1" x14ac:dyDescent="0.2">
      <c r="A107" s="70" t="s">
        <v>76</v>
      </c>
      <c r="B107" s="68" t="s">
        <v>201</v>
      </c>
      <c r="C107" s="52" t="s">
        <v>77</v>
      </c>
      <c r="D107" s="9">
        <f>'расходы по структуре 2020 '!G83</f>
        <v>2</v>
      </c>
      <c r="E107" s="38">
        <v>0</v>
      </c>
      <c r="F107" s="38">
        <f t="shared" si="26"/>
        <v>2</v>
      </c>
    </row>
    <row r="108" spans="1:6" ht="25.5" customHeight="1" x14ac:dyDescent="0.2">
      <c r="A108" s="70" t="s">
        <v>328</v>
      </c>
      <c r="B108" s="68" t="s">
        <v>325</v>
      </c>
      <c r="C108" s="52"/>
      <c r="D108" s="9">
        <f t="shared" ref="D108:E110" si="29">D109</f>
        <v>125</v>
      </c>
      <c r="E108" s="143">
        <f t="shared" si="29"/>
        <v>0</v>
      </c>
      <c r="F108" s="38">
        <f t="shared" si="26"/>
        <v>125</v>
      </c>
    </row>
    <row r="109" spans="1:6" ht="25.5" customHeight="1" x14ac:dyDescent="0.2">
      <c r="A109" s="70" t="s">
        <v>100</v>
      </c>
      <c r="B109" s="68" t="s">
        <v>327</v>
      </c>
      <c r="C109" s="52"/>
      <c r="D109" s="9">
        <f t="shared" si="29"/>
        <v>125</v>
      </c>
      <c r="E109" s="143">
        <f t="shared" si="29"/>
        <v>0</v>
      </c>
      <c r="F109" s="38">
        <f t="shared" si="26"/>
        <v>125</v>
      </c>
    </row>
    <row r="110" spans="1:6" ht="24" customHeight="1" x14ac:dyDescent="0.2">
      <c r="A110" s="70" t="s">
        <v>124</v>
      </c>
      <c r="B110" s="68" t="s">
        <v>327</v>
      </c>
      <c r="C110" s="52" t="s">
        <v>65</v>
      </c>
      <c r="D110" s="9">
        <f t="shared" si="29"/>
        <v>125</v>
      </c>
      <c r="E110" s="143">
        <f t="shared" si="29"/>
        <v>0</v>
      </c>
      <c r="F110" s="38">
        <f t="shared" si="26"/>
        <v>125</v>
      </c>
    </row>
    <row r="111" spans="1:6" ht="24.75" customHeight="1" x14ac:dyDescent="0.2">
      <c r="A111" s="70" t="s">
        <v>66</v>
      </c>
      <c r="B111" s="68" t="s">
        <v>327</v>
      </c>
      <c r="C111" s="52" t="s">
        <v>67</v>
      </c>
      <c r="D111" s="9">
        <f>75+50</f>
        <v>125</v>
      </c>
      <c r="E111" s="38">
        <v>0</v>
      </c>
      <c r="F111" s="38">
        <f t="shared" si="26"/>
        <v>125</v>
      </c>
    </row>
    <row r="112" spans="1:6" ht="21" customHeight="1" x14ac:dyDescent="0.2">
      <c r="A112" s="126" t="s">
        <v>318</v>
      </c>
      <c r="B112" s="60" t="s">
        <v>224</v>
      </c>
      <c r="C112" s="93" t="s">
        <v>64</v>
      </c>
      <c r="D112" s="56">
        <f>D117</f>
        <v>544</v>
      </c>
      <c r="E112" s="205">
        <f>E117+E113</f>
        <v>15.7</v>
      </c>
      <c r="F112" s="206">
        <f>D112+E112</f>
        <v>559.70000000000005</v>
      </c>
    </row>
    <row r="113" spans="1:6" ht="21" customHeight="1" x14ac:dyDescent="0.2">
      <c r="A113" s="71" t="str">
        <f>'расходы по структуре 2020 '!A151</f>
        <v>Основное мероприятие «Мероприятия по отлову и содержанию безнадзорных животных на территории сельского поселения Светлый»</v>
      </c>
      <c r="B113" s="68" t="s">
        <v>356</v>
      </c>
      <c r="C113" s="52"/>
      <c r="D113" s="9">
        <f>'расходы по структуре 2020 '!G151</f>
        <v>0</v>
      </c>
      <c r="E113" s="143">
        <v>15.7</v>
      </c>
      <c r="F113" s="38">
        <f>'расходы по структуре 2020 '!I151</f>
        <v>15.7</v>
      </c>
    </row>
    <row r="114" spans="1:6" ht="21" customHeight="1" x14ac:dyDescent="0.2">
      <c r="A114" s="71" t="str">
        <f>'расходы по структуре 2020 '!A152</f>
        <v xml:space="preserve">Субвенции на организацию мероприятий при осуществлении деятельности по обращению с животными без владельцев </v>
      </c>
      <c r="B114" s="68" t="s">
        <v>352</v>
      </c>
      <c r="C114" s="52"/>
      <c r="D114" s="9">
        <f>'расходы по структуре 2020 '!G152</f>
        <v>0</v>
      </c>
      <c r="E114" s="143">
        <v>15.7</v>
      </c>
      <c r="F114" s="38">
        <f>'расходы по структуре 2020 '!I152</f>
        <v>15.7</v>
      </c>
    </row>
    <row r="115" spans="1:6" ht="21" customHeight="1" x14ac:dyDescent="0.2">
      <c r="A115" s="71" t="str">
        <f>'расходы по структуре 2020 '!A153</f>
        <v>Закупка товаров, работ и услуг для обеспечения государственных (муниципальных) нужд</v>
      </c>
      <c r="B115" s="68" t="s">
        <v>352</v>
      </c>
      <c r="C115" s="52">
        <v>200</v>
      </c>
      <c r="D115" s="9">
        <f>'расходы по структуре 2020 '!G153</f>
        <v>0</v>
      </c>
      <c r="E115" s="143">
        <v>15.7</v>
      </c>
      <c r="F115" s="38">
        <f>'расходы по структуре 2020 '!I153</f>
        <v>15.7</v>
      </c>
    </row>
    <row r="116" spans="1:6" ht="21" customHeight="1" x14ac:dyDescent="0.2">
      <c r="A116" s="71" t="str">
        <f>'расходы по структуре 2020 '!A154</f>
        <v>Иные закупки товаров, работ и услуг для обеспечения государственных (муниципальных) нужд</v>
      </c>
      <c r="B116" s="68" t="s">
        <v>352</v>
      </c>
      <c r="C116" s="52">
        <v>240</v>
      </c>
      <c r="D116" s="9">
        <f>'расходы по структуре 2020 '!G154</f>
        <v>0</v>
      </c>
      <c r="E116" s="143">
        <v>15.7</v>
      </c>
      <c r="F116" s="38">
        <f>'расходы по структуре 2020 '!I154</f>
        <v>15.7</v>
      </c>
    </row>
    <row r="117" spans="1:6" ht="26.25" customHeight="1" x14ac:dyDescent="0.2">
      <c r="A117" s="70" t="s">
        <v>128</v>
      </c>
      <c r="B117" s="68" t="s">
        <v>225</v>
      </c>
      <c r="C117" s="52"/>
      <c r="D117" s="9">
        <f t="shared" ref="D117:E119" si="30">D118</f>
        <v>544</v>
      </c>
      <c r="E117" s="143">
        <f t="shared" si="30"/>
        <v>0</v>
      </c>
      <c r="F117" s="38">
        <f t="shared" si="26"/>
        <v>544</v>
      </c>
    </row>
    <row r="118" spans="1:6" ht="26.25" customHeight="1" x14ac:dyDescent="0.2">
      <c r="A118" s="70" t="s">
        <v>100</v>
      </c>
      <c r="B118" s="68" t="s">
        <v>226</v>
      </c>
      <c r="C118" s="52"/>
      <c r="D118" s="9">
        <f t="shared" si="30"/>
        <v>544</v>
      </c>
      <c r="E118" s="143">
        <f t="shared" si="30"/>
        <v>0</v>
      </c>
      <c r="F118" s="38">
        <f t="shared" si="26"/>
        <v>544</v>
      </c>
    </row>
    <row r="119" spans="1:6" ht="26.25" customHeight="1" x14ac:dyDescent="0.2">
      <c r="A119" s="70" t="s">
        <v>124</v>
      </c>
      <c r="B119" s="68" t="s">
        <v>226</v>
      </c>
      <c r="C119" s="52" t="s">
        <v>65</v>
      </c>
      <c r="D119" s="9">
        <f t="shared" si="30"/>
        <v>544</v>
      </c>
      <c r="E119" s="143">
        <f t="shared" si="30"/>
        <v>0</v>
      </c>
      <c r="F119" s="38">
        <f t="shared" si="26"/>
        <v>544</v>
      </c>
    </row>
    <row r="120" spans="1:6" ht="26.25" customHeight="1" x14ac:dyDescent="0.2">
      <c r="A120" s="70" t="s">
        <v>66</v>
      </c>
      <c r="B120" s="68" t="s">
        <v>226</v>
      </c>
      <c r="C120" s="52" t="s">
        <v>67</v>
      </c>
      <c r="D120" s="9">
        <f>'расходы по структуре 2020 '!G212</f>
        <v>544</v>
      </c>
      <c r="E120" s="38">
        <v>0</v>
      </c>
      <c r="F120" s="38">
        <f t="shared" si="26"/>
        <v>544</v>
      </c>
    </row>
    <row r="121" spans="1:6" ht="38.25" customHeight="1" x14ac:dyDescent="0.2">
      <c r="A121" s="94" t="s">
        <v>314</v>
      </c>
      <c r="B121" s="60" t="s">
        <v>242</v>
      </c>
      <c r="C121" s="127"/>
      <c r="D121" s="61">
        <f>D122+D134+D139</f>
        <v>39.9</v>
      </c>
      <c r="E121" s="207">
        <f>E122+E134+E139</f>
        <v>0</v>
      </c>
      <c r="F121" s="206">
        <f>D121+E121</f>
        <v>39.9</v>
      </c>
    </row>
    <row r="122" spans="1:6" ht="21" customHeight="1" x14ac:dyDescent="0.2">
      <c r="A122" s="69" t="s">
        <v>79</v>
      </c>
      <c r="B122" s="68" t="s">
        <v>203</v>
      </c>
      <c r="C122" s="54"/>
      <c r="D122" s="50">
        <f>D123+D130</f>
        <v>37.9</v>
      </c>
      <c r="E122" s="195">
        <f>E123+E130</f>
        <v>0</v>
      </c>
      <c r="F122" s="38">
        <f t="shared" ref="F122:F143" si="31">D122+E122</f>
        <v>37.9</v>
      </c>
    </row>
    <row r="123" spans="1:6" ht="21" customHeight="1" x14ac:dyDescent="0.2">
      <c r="A123" s="70" t="s">
        <v>208</v>
      </c>
      <c r="B123" s="68" t="s">
        <v>209</v>
      </c>
      <c r="C123" s="52"/>
      <c r="D123" s="9">
        <f>D124+D127</f>
        <v>29.9</v>
      </c>
      <c r="E123" s="143">
        <f>E124+E127</f>
        <v>0</v>
      </c>
      <c r="F123" s="38">
        <f t="shared" si="31"/>
        <v>29.9</v>
      </c>
    </row>
    <row r="124" spans="1:6" ht="27.75" customHeight="1" x14ac:dyDescent="0.2">
      <c r="A124" s="70" t="s">
        <v>181</v>
      </c>
      <c r="B124" s="68" t="s">
        <v>210</v>
      </c>
      <c r="C124" s="52"/>
      <c r="D124" s="9">
        <f>D125</f>
        <v>23.9</v>
      </c>
      <c r="E124" s="143">
        <f>E125</f>
        <v>0</v>
      </c>
      <c r="F124" s="38">
        <f t="shared" si="31"/>
        <v>23.9</v>
      </c>
    </row>
    <row r="125" spans="1:6" ht="50.25" customHeight="1" x14ac:dyDescent="0.2">
      <c r="A125" s="70" t="s">
        <v>68</v>
      </c>
      <c r="B125" s="68" t="s">
        <v>210</v>
      </c>
      <c r="C125" s="52">
        <v>100</v>
      </c>
      <c r="D125" s="9">
        <f>D126</f>
        <v>23.9</v>
      </c>
      <c r="E125" s="143">
        <f>E126</f>
        <v>0</v>
      </c>
      <c r="F125" s="38">
        <f t="shared" si="31"/>
        <v>23.9</v>
      </c>
    </row>
    <row r="126" spans="1:6" ht="21" customHeight="1" x14ac:dyDescent="0.2">
      <c r="A126" s="70" t="s">
        <v>70</v>
      </c>
      <c r="B126" s="68" t="s">
        <v>210</v>
      </c>
      <c r="C126" s="52">
        <v>110</v>
      </c>
      <c r="D126" s="9">
        <v>23.9</v>
      </c>
      <c r="E126" s="38">
        <v>0</v>
      </c>
      <c r="F126" s="38">
        <f t="shared" si="31"/>
        <v>23.9</v>
      </c>
    </row>
    <row r="127" spans="1:6" ht="26.25" customHeight="1" x14ac:dyDescent="0.2">
      <c r="A127" s="70" t="s">
        <v>182</v>
      </c>
      <c r="B127" s="68" t="s">
        <v>211</v>
      </c>
      <c r="C127" s="52"/>
      <c r="D127" s="10">
        <f>+D128</f>
        <v>6</v>
      </c>
      <c r="E127" s="38">
        <f>+E128</f>
        <v>0</v>
      </c>
      <c r="F127" s="38">
        <f t="shared" si="31"/>
        <v>6</v>
      </c>
    </row>
    <row r="128" spans="1:6" ht="42.75" customHeight="1" x14ac:dyDescent="0.2">
      <c r="A128" s="70" t="s">
        <v>68</v>
      </c>
      <c r="B128" s="68" t="s">
        <v>211</v>
      </c>
      <c r="C128" s="52">
        <v>100</v>
      </c>
      <c r="D128" s="10">
        <f>D129</f>
        <v>6</v>
      </c>
      <c r="E128" s="38">
        <f>E129</f>
        <v>0</v>
      </c>
      <c r="F128" s="38">
        <f t="shared" si="31"/>
        <v>6</v>
      </c>
    </row>
    <row r="129" spans="1:9" ht="21" customHeight="1" x14ac:dyDescent="0.2">
      <c r="A129" s="70" t="s">
        <v>70</v>
      </c>
      <c r="B129" s="68" t="s">
        <v>211</v>
      </c>
      <c r="C129" s="52">
        <v>110</v>
      </c>
      <c r="D129" s="9">
        <f>'расходы 2020'!F119</f>
        <v>6</v>
      </c>
      <c r="E129" s="38">
        <v>0</v>
      </c>
      <c r="F129" s="38">
        <f t="shared" si="31"/>
        <v>6</v>
      </c>
    </row>
    <row r="130" spans="1:9" ht="39" customHeight="1" x14ac:dyDescent="0.2">
      <c r="A130" s="70" t="s">
        <v>206</v>
      </c>
      <c r="B130" s="68" t="s">
        <v>205</v>
      </c>
      <c r="C130" s="52"/>
      <c r="D130" s="9">
        <f t="shared" ref="D130:E132" si="32">D131</f>
        <v>8</v>
      </c>
      <c r="E130" s="143">
        <f t="shared" si="32"/>
        <v>0</v>
      </c>
      <c r="F130" s="38">
        <f t="shared" si="31"/>
        <v>8</v>
      </c>
    </row>
    <row r="131" spans="1:9" ht="86.25" customHeight="1" x14ac:dyDescent="0.2">
      <c r="A131" s="70" t="s">
        <v>207</v>
      </c>
      <c r="B131" s="49" t="s">
        <v>204</v>
      </c>
      <c r="C131" s="52"/>
      <c r="D131" s="9">
        <f t="shared" si="32"/>
        <v>8</v>
      </c>
      <c r="E131" s="143">
        <f t="shared" si="32"/>
        <v>0</v>
      </c>
      <c r="F131" s="38">
        <f t="shared" si="31"/>
        <v>8</v>
      </c>
    </row>
    <row r="132" spans="1:9" ht="25.5" customHeight="1" x14ac:dyDescent="0.2">
      <c r="A132" s="70" t="s">
        <v>124</v>
      </c>
      <c r="B132" s="49" t="s">
        <v>204</v>
      </c>
      <c r="C132" s="52">
        <v>200</v>
      </c>
      <c r="D132" s="9">
        <f t="shared" si="32"/>
        <v>8</v>
      </c>
      <c r="E132" s="143">
        <f t="shared" si="32"/>
        <v>0</v>
      </c>
      <c r="F132" s="38">
        <f t="shared" si="31"/>
        <v>8</v>
      </c>
    </row>
    <row r="133" spans="1:9" ht="25.5" customHeight="1" x14ac:dyDescent="0.2">
      <c r="A133" s="70" t="s">
        <v>66</v>
      </c>
      <c r="B133" s="49" t="s">
        <v>204</v>
      </c>
      <c r="C133" s="52">
        <v>240</v>
      </c>
      <c r="D133" s="9">
        <f>'расходы по структуре 2020 '!G120</f>
        <v>8</v>
      </c>
      <c r="E133" s="38">
        <v>0</v>
      </c>
      <c r="F133" s="38">
        <f t="shared" si="31"/>
        <v>8</v>
      </c>
    </row>
    <row r="134" spans="1:9" ht="25.5" customHeight="1" x14ac:dyDescent="0.2">
      <c r="A134" s="70" t="s">
        <v>243</v>
      </c>
      <c r="B134" s="68" t="s">
        <v>244</v>
      </c>
      <c r="C134" s="52"/>
      <c r="D134" s="9">
        <f>D135</f>
        <v>1</v>
      </c>
      <c r="E134" s="143">
        <f>E135</f>
        <v>0</v>
      </c>
      <c r="F134" s="38">
        <f t="shared" si="31"/>
        <v>1</v>
      </c>
    </row>
    <row r="135" spans="1:9" ht="41.25" customHeight="1" x14ac:dyDescent="0.2">
      <c r="A135" s="70" t="s">
        <v>306</v>
      </c>
      <c r="B135" s="68" t="s">
        <v>245</v>
      </c>
      <c r="C135" s="52"/>
      <c r="D135" s="9">
        <f>D136</f>
        <v>1</v>
      </c>
      <c r="E135" s="143">
        <f>E136</f>
        <v>0</v>
      </c>
      <c r="F135" s="38">
        <f t="shared" si="31"/>
        <v>1</v>
      </c>
    </row>
    <row r="136" spans="1:9" ht="26.25" customHeight="1" x14ac:dyDescent="0.2">
      <c r="A136" s="70" t="s">
        <v>100</v>
      </c>
      <c r="B136" s="68" t="s">
        <v>246</v>
      </c>
      <c r="C136" s="52"/>
      <c r="D136" s="9">
        <f t="shared" ref="D136:E137" si="33">D137</f>
        <v>1</v>
      </c>
      <c r="E136" s="143">
        <f t="shared" si="33"/>
        <v>0</v>
      </c>
      <c r="F136" s="38">
        <f t="shared" si="31"/>
        <v>1</v>
      </c>
    </row>
    <row r="137" spans="1:9" ht="26.25" customHeight="1" x14ac:dyDescent="0.2">
      <c r="A137" s="70" t="s">
        <v>124</v>
      </c>
      <c r="B137" s="68" t="s">
        <v>246</v>
      </c>
      <c r="C137" s="52">
        <v>200</v>
      </c>
      <c r="D137" s="9">
        <f t="shared" si="33"/>
        <v>1</v>
      </c>
      <c r="E137" s="143">
        <f t="shared" si="33"/>
        <v>0</v>
      </c>
      <c r="F137" s="38">
        <f t="shared" si="31"/>
        <v>1</v>
      </c>
    </row>
    <row r="138" spans="1:9" ht="26.25" customHeight="1" x14ac:dyDescent="0.2">
      <c r="A138" s="70" t="s">
        <v>66</v>
      </c>
      <c r="B138" s="68" t="s">
        <v>246</v>
      </c>
      <c r="C138" s="52">
        <v>240</v>
      </c>
      <c r="D138" s="9">
        <f>'расходы по структуре 2020 '!G93</f>
        <v>1</v>
      </c>
      <c r="E138" s="38">
        <v>0</v>
      </c>
      <c r="F138" s="38">
        <f t="shared" si="31"/>
        <v>1</v>
      </c>
    </row>
    <row r="139" spans="1:9" ht="16.5" customHeight="1" x14ac:dyDescent="0.2">
      <c r="A139" s="70" t="s">
        <v>248</v>
      </c>
      <c r="B139" s="68" t="s">
        <v>247</v>
      </c>
      <c r="C139" s="52"/>
      <c r="D139" s="9">
        <f>D136</f>
        <v>1</v>
      </c>
      <c r="E139" s="143">
        <f>E136</f>
        <v>0</v>
      </c>
      <c r="F139" s="38">
        <f t="shared" si="31"/>
        <v>1</v>
      </c>
    </row>
    <row r="140" spans="1:9" ht="35.25" customHeight="1" x14ac:dyDescent="0.2">
      <c r="A140" s="70" t="s">
        <v>249</v>
      </c>
      <c r="B140" s="68" t="s">
        <v>250</v>
      </c>
      <c r="C140" s="52"/>
      <c r="D140" s="9">
        <f t="shared" ref="D140:E142" si="34">D141</f>
        <v>1</v>
      </c>
      <c r="E140" s="143">
        <f t="shared" si="34"/>
        <v>0</v>
      </c>
      <c r="F140" s="38">
        <f t="shared" si="31"/>
        <v>1</v>
      </c>
    </row>
    <row r="141" spans="1:9" ht="27.75" customHeight="1" x14ac:dyDescent="0.2">
      <c r="A141" s="70" t="s">
        <v>100</v>
      </c>
      <c r="B141" s="68" t="s">
        <v>251</v>
      </c>
      <c r="C141" s="52"/>
      <c r="D141" s="9">
        <f t="shared" si="34"/>
        <v>1</v>
      </c>
      <c r="E141" s="143">
        <f t="shared" si="34"/>
        <v>0</v>
      </c>
      <c r="F141" s="38">
        <f t="shared" si="31"/>
        <v>1</v>
      </c>
    </row>
    <row r="142" spans="1:9" ht="28.5" customHeight="1" x14ac:dyDescent="0.2">
      <c r="A142" s="70" t="s">
        <v>124</v>
      </c>
      <c r="B142" s="68" t="s">
        <v>251</v>
      </c>
      <c r="C142" s="52">
        <v>200</v>
      </c>
      <c r="D142" s="9">
        <f t="shared" si="34"/>
        <v>1</v>
      </c>
      <c r="E142" s="143">
        <f t="shared" si="34"/>
        <v>0</v>
      </c>
      <c r="F142" s="38">
        <f t="shared" si="31"/>
        <v>1</v>
      </c>
    </row>
    <row r="143" spans="1:9" ht="24.75" customHeight="1" x14ac:dyDescent="0.2">
      <c r="A143" s="70" t="s">
        <v>66</v>
      </c>
      <c r="B143" s="68" t="s">
        <v>251</v>
      </c>
      <c r="C143" s="52">
        <v>240</v>
      </c>
      <c r="D143" s="9">
        <f>'расходы по структуре 2020 '!G99</f>
        <v>1</v>
      </c>
      <c r="E143" s="38">
        <v>0</v>
      </c>
      <c r="F143" s="38">
        <f t="shared" si="31"/>
        <v>1</v>
      </c>
    </row>
    <row r="144" spans="1:9" ht="41.25" customHeight="1" x14ac:dyDescent="0.2">
      <c r="A144" s="126" t="s">
        <v>317</v>
      </c>
      <c r="B144" s="60" t="s">
        <v>215</v>
      </c>
      <c r="C144" s="127"/>
      <c r="D144" s="61">
        <f>D145+D156+D161</f>
        <v>6080.3</v>
      </c>
      <c r="E144" s="207">
        <f t="shared" ref="E144:F144" si="35">E145+E156+E161</f>
        <v>0</v>
      </c>
      <c r="F144" s="207">
        <f t="shared" si="35"/>
        <v>6080.3</v>
      </c>
      <c r="I144" s="100"/>
    </row>
    <row r="145" spans="1:6" ht="28.5" customHeight="1" x14ac:dyDescent="0.2">
      <c r="A145" s="71" t="s">
        <v>78</v>
      </c>
      <c r="B145" s="68" t="s">
        <v>219</v>
      </c>
      <c r="C145" s="52" t="s">
        <v>64</v>
      </c>
      <c r="D145" s="9">
        <f>D146</f>
        <v>5590.6</v>
      </c>
      <c r="E145" s="143">
        <f t="shared" ref="E145:F145" si="36">E146</f>
        <v>0</v>
      </c>
      <c r="F145" s="143">
        <f t="shared" si="36"/>
        <v>5590.6</v>
      </c>
    </row>
    <row r="146" spans="1:6" ht="26.25" customHeight="1" x14ac:dyDescent="0.2">
      <c r="A146" s="71" t="s">
        <v>221</v>
      </c>
      <c r="B146" s="68" t="s">
        <v>220</v>
      </c>
      <c r="C146" s="52" t="s">
        <v>64</v>
      </c>
      <c r="D146" s="9">
        <f>D147+D153+D150</f>
        <v>5590.6</v>
      </c>
      <c r="E146" s="143">
        <f t="shared" ref="E146:F146" si="37">E147+E153+E150</f>
        <v>0</v>
      </c>
      <c r="F146" s="143">
        <f t="shared" si="37"/>
        <v>5590.6</v>
      </c>
    </row>
    <row r="147" spans="1:6" ht="54.75" customHeight="1" x14ac:dyDescent="0.2">
      <c r="A147" s="71" t="s">
        <v>222</v>
      </c>
      <c r="B147" s="68" t="s">
        <v>257</v>
      </c>
      <c r="C147" s="52"/>
      <c r="D147" s="9">
        <f>D148</f>
        <v>5000</v>
      </c>
      <c r="E147" s="143">
        <f t="shared" ref="E147:F148" si="38">E148</f>
        <v>0</v>
      </c>
      <c r="F147" s="143">
        <f t="shared" si="38"/>
        <v>5000</v>
      </c>
    </row>
    <row r="148" spans="1:6" ht="25.5" customHeight="1" x14ac:dyDescent="0.2">
      <c r="A148" s="70" t="s">
        <v>124</v>
      </c>
      <c r="B148" s="68" t="s">
        <v>257</v>
      </c>
      <c r="C148" s="52" t="s">
        <v>65</v>
      </c>
      <c r="D148" s="9">
        <f>D149</f>
        <v>5000</v>
      </c>
      <c r="E148" s="143">
        <f t="shared" si="38"/>
        <v>0</v>
      </c>
      <c r="F148" s="143">
        <f t="shared" si="38"/>
        <v>5000</v>
      </c>
    </row>
    <row r="149" spans="1:6" ht="25.5" customHeight="1" x14ac:dyDescent="0.2">
      <c r="A149" s="70" t="s">
        <v>66</v>
      </c>
      <c r="B149" s="68" t="s">
        <v>257</v>
      </c>
      <c r="C149" s="52" t="s">
        <v>67</v>
      </c>
      <c r="D149" s="9">
        <f>'расходы 2020'!F160</f>
        <v>5000</v>
      </c>
      <c r="E149" s="143">
        <f>'расходы 2020'!G160</f>
        <v>0</v>
      </c>
      <c r="F149" s="143">
        <f>D149+E149</f>
        <v>5000</v>
      </c>
    </row>
    <row r="150" spans="1:6" ht="30.75" customHeight="1" x14ac:dyDescent="0.2">
      <c r="A150" s="70" t="s">
        <v>100</v>
      </c>
      <c r="B150" s="68" t="s">
        <v>284</v>
      </c>
      <c r="C150" s="52"/>
      <c r="D150" s="9">
        <f>D151</f>
        <v>35</v>
      </c>
      <c r="E150" s="143">
        <f>E151</f>
        <v>0</v>
      </c>
      <c r="F150" s="143">
        <f t="shared" ref="F150:F165" si="39">D150+E150</f>
        <v>35</v>
      </c>
    </row>
    <row r="151" spans="1:6" ht="29.25" customHeight="1" x14ac:dyDescent="0.2">
      <c r="A151" s="70" t="s">
        <v>124</v>
      </c>
      <c r="B151" s="68" t="s">
        <v>284</v>
      </c>
      <c r="C151" s="52">
        <v>200</v>
      </c>
      <c r="D151" s="9">
        <f>D152</f>
        <v>35</v>
      </c>
      <c r="E151" s="143">
        <f>E152</f>
        <v>0</v>
      </c>
      <c r="F151" s="143">
        <f t="shared" si="39"/>
        <v>35</v>
      </c>
    </row>
    <row r="152" spans="1:6" ht="27" customHeight="1" x14ac:dyDescent="0.2">
      <c r="A152" s="70" t="s">
        <v>66</v>
      </c>
      <c r="B152" s="68" t="s">
        <v>284</v>
      </c>
      <c r="C152" s="52">
        <v>240</v>
      </c>
      <c r="D152" s="9">
        <f>'расходы по структуре 2020 '!G195</f>
        <v>35</v>
      </c>
      <c r="E152" s="38">
        <v>0</v>
      </c>
      <c r="F152" s="143">
        <f t="shared" si="39"/>
        <v>35</v>
      </c>
    </row>
    <row r="153" spans="1:6" ht="48.75" customHeight="1" x14ac:dyDescent="0.2">
      <c r="A153" s="70" t="s">
        <v>223</v>
      </c>
      <c r="B153" s="68" t="s">
        <v>258</v>
      </c>
      <c r="C153" s="52"/>
      <c r="D153" s="9">
        <f t="shared" ref="D153:E154" si="40">D154</f>
        <v>555.6</v>
      </c>
      <c r="E153" s="143">
        <f t="shared" si="40"/>
        <v>0</v>
      </c>
      <c r="F153" s="143">
        <f t="shared" si="39"/>
        <v>555.6</v>
      </c>
    </row>
    <row r="154" spans="1:6" ht="22.5" x14ac:dyDescent="0.2">
      <c r="A154" s="70" t="s">
        <v>124</v>
      </c>
      <c r="B154" s="68" t="s">
        <v>258</v>
      </c>
      <c r="C154" s="52">
        <v>200</v>
      </c>
      <c r="D154" s="9">
        <f t="shared" si="40"/>
        <v>555.6</v>
      </c>
      <c r="E154" s="143">
        <f t="shared" si="40"/>
        <v>0</v>
      </c>
      <c r="F154" s="143">
        <f t="shared" si="39"/>
        <v>555.6</v>
      </c>
    </row>
    <row r="155" spans="1:6" ht="22.5" x14ac:dyDescent="0.2">
      <c r="A155" s="70" t="s">
        <v>66</v>
      </c>
      <c r="B155" s="68" t="s">
        <v>258</v>
      </c>
      <c r="C155" s="52">
        <v>240</v>
      </c>
      <c r="D155" s="9">
        <f>'расходы 2020'!F166</f>
        <v>555.6</v>
      </c>
      <c r="E155" s="38">
        <v>0</v>
      </c>
      <c r="F155" s="143">
        <f t="shared" si="39"/>
        <v>555.6</v>
      </c>
    </row>
    <row r="156" spans="1:6" ht="26.25" customHeight="1" x14ac:dyDescent="0.2">
      <c r="A156" s="71" t="s">
        <v>216</v>
      </c>
      <c r="B156" s="68" t="s">
        <v>217</v>
      </c>
      <c r="C156" s="52" t="s">
        <v>64</v>
      </c>
      <c r="D156" s="9">
        <f>D157</f>
        <v>239.7</v>
      </c>
      <c r="E156" s="143">
        <f>E157</f>
        <v>0</v>
      </c>
      <c r="F156" s="143">
        <f t="shared" si="39"/>
        <v>239.7</v>
      </c>
    </row>
    <row r="157" spans="1:6" ht="26.25" customHeight="1" x14ac:dyDescent="0.2">
      <c r="A157" s="71" t="s">
        <v>105</v>
      </c>
      <c r="B157" s="68" t="s">
        <v>218</v>
      </c>
      <c r="C157" s="52"/>
      <c r="D157" s="9">
        <f>D158</f>
        <v>239.7</v>
      </c>
      <c r="E157" s="143">
        <f>E158</f>
        <v>0</v>
      </c>
      <c r="F157" s="143">
        <f t="shared" si="39"/>
        <v>239.7</v>
      </c>
    </row>
    <row r="158" spans="1:6" ht="22.5" x14ac:dyDescent="0.2">
      <c r="A158" s="71" t="s">
        <v>100</v>
      </c>
      <c r="B158" s="68" t="s">
        <v>241</v>
      </c>
      <c r="C158" s="52"/>
      <c r="D158" s="9">
        <f t="shared" ref="D158:E159" si="41">D159</f>
        <v>239.7</v>
      </c>
      <c r="E158" s="143">
        <f t="shared" si="41"/>
        <v>0</v>
      </c>
      <c r="F158" s="143">
        <f t="shared" si="39"/>
        <v>239.7</v>
      </c>
    </row>
    <row r="159" spans="1:6" ht="30" customHeight="1" x14ac:dyDescent="0.2">
      <c r="A159" s="70" t="s">
        <v>124</v>
      </c>
      <c r="B159" s="68" t="s">
        <v>241</v>
      </c>
      <c r="C159" s="52" t="s">
        <v>65</v>
      </c>
      <c r="D159" s="9">
        <f t="shared" si="41"/>
        <v>239.7</v>
      </c>
      <c r="E159" s="143">
        <f t="shared" si="41"/>
        <v>0</v>
      </c>
      <c r="F159" s="143">
        <f t="shared" si="39"/>
        <v>239.7</v>
      </c>
    </row>
    <row r="160" spans="1:6" ht="28.5" customHeight="1" x14ac:dyDescent="0.2">
      <c r="A160" s="70" t="s">
        <v>66</v>
      </c>
      <c r="B160" s="68" t="s">
        <v>241</v>
      </c>
      <c r="C160" s="52" t="s">
        <v>67</v>
      </c>
      <c r="D160" s="9">
        <f>'расходы по структуре 2020 '!G184</f>
        <v>239.7</v>
      </c>
      <c r="E160" s="38">
        <v>0</v>
      </c>
      <c r="F160" s="143">
        <f t="shared" si="39"/>
        <v>239.7</v>
      </c>
    </row>
    <row r="161" spans="1:6" ht="19.5" customHeight="1" x14ac:dyDescent="0.2">
      <c r="A161" s="70" t="s">
        <v>332</v>
      </c>
      <c r="B161" s="68" t="s">
        <v>331</v>
      </c>
      <c r="C161" s="52"/>
      <c r="D161" s="10">
        <f t="shared" ref="D161:E164" si="42">D162</f>
        <v>250</v>
      </c>
      <c r="E161" s="38">
        <f t="shared" si="42"/>
        <v>0</v>
      </c>
      <c r="F161" s="143">
        <f t="shared" si="39"/>
        <v>250</v>
      </c>
    </row>
    <row r="162" spans="1:6" ht="28.5" customHeight="1" x14ac:dyDescent="0.2">
      <c r="A162" s="70" t="s">
        <v>333</v>
      </c>
      <c r="B162" s="68" t="s">
        <v>330</v>
      </c>
      <c r="C162" s="52"/>
      <c r="D162" s="10">
        <f t="shared" si="42"/>
        <v>250</v>
      </c>
      <c r="E162" s="38">
        <f t="shared" si="42"/>
        <v>0</v>
      </c>
      <c r="F162" s="143">
        <f t="shared" si="39"/>
        <v>250</v>
      </c>
    </row>
    <row r="163" spans="1:6" ht="28.5" customHeight="1" x14ac:dyDescent="0.2">
      <c r="A163" s="70" t="s">
        <v>100</v>
      </c>
      <c r="B163" s="68" t="s">
        <v>329</v>
      </c>
      <c r="C163" s="52"/>
      <c r="D163" s="10">
        <f t="shared" si="42"/>
        <v>250</v>
      </c>
      <c r="E163" s="38">
        <f t="shared" si="42"/>
        <v>0</v>
      </c>
      <c r="F163" s="143">
        <f t="shared" si="39"/>
        <v>250</v>
      </c>
    </row>
    <row r="164" spans="1:6" ht="28.5" customHeight="1" x14ac:dyDescent="0.2">
      <c r="A164" s="70" t="s">
        <v>124</v>
      </c>
      <c r="B164" s="68" t="s">
        <v>329</v>
      </c>
      <c r="C164" s="52">
        <v>200</v>
      </c>
      <c r="D164" s="10">
        <f t="shared" si="42"/>
        <v>250</v>
      </c>
      <c r="E164" s="38">
        <f t="shared" si="42"/>
        <v>0</v>
      </c>
      <c r="F164" s="143">
        <f t="shared" si="39"/>
        <v>250</v>
      </c>
    </row>
    <row r="165" spans="1:6" ht="28.5" customHeight="1" x14ac:dyDescent="0.2">
      <c r="A165" s="70" t="s">
        <v>66</v>
      </c>
      <c r="B165" s="68" t="s">
        <v>329</v>
      </c>
      <c r="C165" s="52">
        <v>240</v>
      </c>
      <c r="D165" s="10">
        <f>'расходы по структуре 2020 '!G205</f>
        <v>250</v>
      </c>
      <c r="E165" s="38">
        <v>0</v>
      </c>
      <c r="F165" s="143">
        <f t="shared" si="39"/>
        <v>250</v>
      </c>
    </row>
    <row r="166" spans="1:6" ht="31.5" customHeight="1" x14ac:dyDescent="0.2">
      <c r="A166" s="94" t="s">
        <v>315</v>
      </c>
      <c r="B166" s="129">
        <v>8400000000</v>
      </c>
      <c r="C166" s="93"/>
      <c r="D166" s="56">
        <f t="shared" ref="D166:F170" si="43">D167</f>
        <v>2043.8</v>
      </c>
      <c r="E166" s="205">
        <f t="shared" si="43"/>
        <v>4810.8999999999996</v>
      </c>
      <c r="F166" s="205">
        <f t="shared" si="43"/>
        <v>6854.7</v>
      </c>
    </row>
    <row r="167" spans="1:6" ht="21" customHeight="1" x14ac:dyDescent="0.2">
      <c r="A167" s="70" t="s">
        <v>166</v>
      </c>
      <c r="B167" s="67">
        <v>8410000000</v>
      </c>
      <c r="C167" s="52"/>
      <c r="D167" s="9">
        <f t="shared" si="43"/>
        <v>2043.8</v>
      </c>
      <c r="E167" s="143">
        <f t="shared" si="43"/>
        <v>4810.8999999999996</v>
      </c>
      <c r="F167" s="143">
        <f t="shared" si="43"/>
        <v>6854.7</v>
      </c>
    </row>
    <row r="168" spans="1:6" ht="22.5" x14ac:dyDescent="0.2">
      <c r="A168" s="70" t="s">
        <v>167</v>
      </c>
      <c r="B168" s="67">
        <v>8410100000</v>
      </c>
      <c r="C168" s="52"/>
      <c r="D168" s="9">
        <f t="shared" si="43"/>
        <v>2043.8</v>
      </c>
      <c r="E168" s="143">
        <f t="shared" si="43"/>
        <v>4810.8999999999996</v>
      </c>
      <c r="F168" s="143">
        <f t="shared" si="43"/>
        <v>6854.7</v>
      </c>
    </row>
    <row r="169" spans="1:6" ht="22.5" x14ac:dyDescent="0.2">
      <c r="A169" s="70" t="s">
        <v>100</v>
      </c>
      <c r="B169" s="67">
        <v>8410199990</v>
      </c>
      <c r="C169" s="52"/>
      <c r="D169" s="9">
        <f t="shared" si="43"/>
        <v>2043.8</v>
      </c>
      <c r="E169" s="143">
        <f t="shared" si="43"/>
        <v>4810.8999999999996</v>
      </c>
      <c r="F169" s="143">
        <f t="shared" si="43"/>
        <v>6854.7</v>
      </c>
    </row>
    <row r="170" spans="1:6" ht="22.5" x14ac:dyDescent="0.2">
      <c r="A170" s="70" t="s">
        <v>124</v>
      </c>
      <c r="B170" s="67">
        <v>8410199990</v>
      </c>
      <c r="C170" s="52">
        <v>200</v>
      </c>
      <c r="D170" s="9">
        <f t="shared" si="43"/>
        <v>2043.8</v>
      </c>
      <c r="E170" s="143">
        <f t="shared" si="43"/>
        <v>4810.8999999999996</v>
      </c>
      <c r="F170" s="143">
        <f t="shared" si="43"/>
        <v>6854.7</v>
      </c>
    </row>
    <row r="171" spans="1:6" ht="22.5" x14ac:dyDescent="0.2">
      <c r="A171" s="70" t="s">
        <v>66</v>
      </c>
      <c r="B171" s="67">
        <v>8410199990</v>
      </c>
      <c r="C171" s="52">
        <v>240</v>
      </c>
      <c r="D171" s="9">
        <f>'ДФ 2020'!C28</f>
        <v>2043.8</v>
      </c>
      <c r="E171" s="38">
        <v>4810.8999999999996</v>
      </c>
      <c r="F171" s="38">
        <f>D171+E171</f>
        <v>6854.7</v>
      </c>
    </row>
    <row r="172" spans="1:6" x14ac:dyDescent="0.2">
      <c r="A172" s="73" t="s">
        <v>115</v>
      </c>
      <c r="B172" s="12"/>
      <c r="C172" s="99"/>
      <c r="D172" s="13">
        <f>+D121+D25+D73+D101+D112+D144+D166+D44+D36+D8</f>
        <v>36874.499999999993</v>
      </c>
      <c r="E172" s="13">
        <f t="shared" ref="E172:F172" si="44">+E121+E25+E73+E101+E112+E144+E166+E44+E36+E8</f>
        <v>5266.2</v>
      </c>
      <c r="F172" s="13">
        <f t="shared" si="44"/>
        <v>42140.7</v>
      </c>
    </row>
    <row r="174" spans="1:6" x14ac:dyDescent="0.2">
      <c r="D174" s="104">
        <f>'расходы 2020'!F221</f>
        <v>36874.487999999998</v>
      </c>
    </row>
    <row r="175" spans="1:6" x14ac:dyDescent="0.2">
      <c r="D175" s="104"/>
    </row>
    <row r="176" spans="1:6" x14ac:dyDescent="0.2">
      <c r="D176" s="104"/>
    </row>
    <row r="177" spans="4:6" x14ac:dyDescent="0.2">
      <c r="D177" s="106"/>
    </row>
    <row r="178" spans="4:6" x14ac:dyDescent="0.2">
      <c r="F178" s="100"/>
    </row>
  </sheetData>
  <autoFilter xmlns:x14="http://schemas.microsoft.com/office/spreadsheetml/2009/9/main" ref="A7:D151">
    <filterColumn colId="0">
      <filters>
        <mc:AlternateContent xmlns:mc="http://schemas.openxmlformats.org/markup-compatibility/2006">
          <mc:Choice Requires="x14">
            <x14:filter val="Муниципальная программа &quot;Благоустройство территории сельского поселения Светлый на 2016-2021 годы&quot;"/>
            <x14:filter val="Муниципальная программа &quot;Совершенствование муниципального управления сельского поселения Светлый на 2016 -2021 годы&quot;"/>
            <x14:filter val="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"/>
            <x14:filter val="Муниципальная программа «Обеспечение прав и законных интересов населения  сельского поселения Светлый  в отдельных сферах жизнедеятельности в 2016-2021 годах»"/>
            <x14:filter val="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"/>
            <x14:filter val="Муниципальная программа «Развитие и содержание дорожно-транспортной системы на территории сельского поселения Светлый  2017-2021 годы»"/>
            <x14:filter val="Муниципальная программа «Развитие спорта, культуры  и библиотечного дела в сельском поселении Светлый на 2019-2021 годы»"/>
            <x14:filter val="Муниципальная программа «Управление муниципальным  имуществом в  сельском поселении Светлый на 2016-2021 годы»"/>
            <x14:filter val="Основное  мероприятие «Управление  и содержание общего имущества многоквартирных домов»"/>
            <x14:filter val="Основное меприятие &quot;Обеспечение организации и проведения физкультурных и массовых спортивных мероприятий&quot;"/>
            <x14:filter val="Основное меприятие &quot;Организация пропаганды и обучение населения в области пожарной безопасности&quot;"/>
            <x14:filter val="Основное меприятие &quot;Подготовка систем коммунальной инфраструктуры к осенне-зимнему периоду&quot;"/>
            <x14:filter val="Основное меприятие &quot;Профилактические мероприятия по противодействию и злоупотреблению наркотикам и их незаконному обороту&quot;"/>
            <x14:filter val="Основное меприятие &quot;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&quot;"/>
            <x14:filter val="Основное меприятие&quot;Развитие и обеспечение деятельности органов местного самоуправления в информационной сфере&quot;"/>
            <x14:filter val="Основное мероприятие &quot;Мероприятия по обеспечению территории сельского поселения Светлый уличным освещением&quot;"/>
            <x14:filter val="Основное мероприятие &quot;Обеспечение выполнения полномочий и функций администрации сельском поселении Светлый и подведомственных учреждений&quot;"/>
            <x14:filter val="Основное мероприятие &quot;Обеспечение проведения массовых культурных мероприятий&quot;"/>
            <x14:filter val="Основное мероприятие &quot;Организация пропаганды и обучение населения в области гражданской обороны и чрезвычайных ситуаций&quot;"/>
            <x14:filter val="Основное мероприятие &quot;Развитие библиотечного дела&quot;"/>
            <x14:filter val="Основное мероприятие &quot;Сохранность автомобильных дорог общего пользования местного значения&quot;"/>
            <x14:filter val="Основное мероприятие &quot;Управление и распоряжение муниципальным имуществом и земельными ресурсами в сельском поселении Светлый&quot;"/>
            <x14:filter val="Основное мероприятие &quot;Федеральный проект &quot;Культурная среда&quot;"/>
            <x14:filter val="Основное мероприятий «Реализация переданных государственных полномочий по государственной регистрации актов гражданского состояния»"/>
            <x14:filter val="Основное мероприятий «Создание условий для деятельности  народных дружин»"/>
            <x14:filter val="Осуществление переданных органам государственной власти субъектов РФ в соответствии с п. 1 статьи 4 ФЗ &quot;Об актах гражданского состояния&quot;полномочий РФ на государственную регистацию актов гражданского состояния в рамках подпрограмм &quot;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&quot; (за счет средств автономного округа)"/>
            <x14:filter val="Подпрограмма   &quot;Организация и обеспечение мероприятий в сфере гражданской обороны, защиты населения и территории  от чрезвычайных ситуаций&quot;"/>
            <x14:filter val="Подпрограмма  &quot;Повышение качества культурных услуг, предоставляемых в области библиотечного и архивного дела&quot;"/>
            <x14:filter val="Подпрограмма  &quot;Содействие проведению капитального ремонта многоквартирных домов&quot;"/>
            <x14:filter val="Подпрограмма  &quot;Укрепление пожарной безопасности &quot;"/>
            <x14:filter val="Подпрограмма &quot;Дорожное хозяйство&quot;"/>
            <x14:filter val="Подпрограмма &quot;Профилактика незаконного оборота и потребления  наркотических средств и психотропных средств&quot;"/>
            <x14:filter val="Подпрограмма &quot;Профилактика правонарушений&quot;"/>
            <x14:filter val="Подпрограмма &quot;Профилактика экстремизма&quot;"/>
            <x14:filter val="Подпрограмма &quot;Развитие спорта&quot;"/>
            <x14:filter val="Подпрограмма &quot;Создание условий для обеспечения качественными коммунальными услугами&quot;"/>
            <x14:filter val="Подпрограмма &quot;Укрепление единого культурного пространства&quot;"/>
          </mc:Choice>
          <mc:Fallback>
            <filter val="Муниципальная программа &quot;Благоустройство территории сельского поселения Светлый на 2016-2021 годы&quot;"/>
            <filter val="Муниципальная программа &quot;Совершенствование муниципального управления сельского поселения Светлый на 2016 -2021 годы&quot;"/>
            <filter val="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"/>
            <filter val="Муниципальная программа «Обеспечение прав и законных интересов населения  сельского поселения Светлый  в отдельных сферах жизнедеятельности в 2016-2021 годах»"/>
            <filter val="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"/>
            <filter val="Муниципальная программа «Развитие и содержание дорожно-транспортной системы на территории сельского поселения Светлый  2017-2021 годы»"/>
            <filter val="Муниципальная программа «Развитие спорта, культуры  и библиотечного дела в сельском поселении Светлый на 2019-2021 годы»"/>
            <filter val="Муниципальная программа «Управление муниципальным  имуществом в  сельском поселении Светлый на 2016-2021 годы»"/>
            <filter val="Основное  мероприятие «Управление  и содержание общего имущества многоквартирных домов»"/>
            <filter val="Основное меприятие &quot;Обеспечение организации и проведения физкультурных и массовых спортивных мероприятий&quot;"/>
            <filter val="Основное меприятие &quot;Организация пропаганды и обучение населения в области пожарной безопасности&quot;"/>
            <filter val="Основное меприятие &quot;Подготовка систем коммунальной инфраструктуры к осенне-зимнему периоду&quot;"/>
            <filter val="Основное меприятие &quot;Профилактические мероприятия по противодействию и злоупотреблению наркотикам и их незаконному обороту&quot;"/>
            <filter val="Основное меприятие &quot;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&quot;"/>
            <filter val="Основное меприятие&quot;Развитие и обеспечение деятельности органов местного самоуправления в информационной сфере&quot;"/>
            <filter val="Основное мероприятие &quot;Мероприятия по обеспечению территории сельского поселения Светлый уличным освещением&quot;"/>
            <filter val="Основное мероприятие &quot;Обеспечение выполнения полномочий и функций администрации сельском поселении Светлый и подведомственных учреждений&quot;"/>
            <filter val="Основное мероприятие &quot;Обеспечение проведения массовых культурных мероприятий&quot;"/>
            <filter val="Основное мероприятие &quot;Организация пропаганды и обучение населения в области гражданской обороны и чрезвычайных ситуаций&quot;"/>
            <filter val="Основное мероприятие &quot;Развитие библиотечного дела&quot;"/>
            <filter val="Основное мероприятие &quot;Сохранность автомобильных дорог общего пользования местного значения&quot;"/>
            <filter val="Основное мероприятие &quot;Управление и распоряжение муниципальным имуществом и земельными ресурсами в сельском поселении Светлый&quot;"/>
            <filter val="Основное мероприятие &quot;Федеральный проект &quot;Культурная среда&quot;"/>
            <filter val="Основное мероприятий «Реализация переданных государственных полномочий по государственной регистрации актов гражданского состояния»"/>
            <filter val="Основное мероприятий «Создание условий для деятельности  народных дружин»"/>
            <filter val="Подпрограмма   &quot;Организация и обеспечение мероприятий в сфере гражданской обороны, защиты населения и территории  от чрезвычайных ситуаций&quot;"/>
            <filter val="Подпрограмма  &quot;Повышение качества культурных услуг, предоставляемых в области библиотечного и архивного дела&quot;"/>
            <filter val="Подпрограмма  &quot;Содействие проведению капитального ремонта многоквартирных домов&quot;"/>
            <filter val="Подпрограмма  &quot;Укрепление пожарной безопасности &quot;"/>
            <filter val="Подпрограмма &quot;Дорожное хозяйство&quot;"/>
            <filter val="Подпрограмма &quot;Профилактика незаконного оборота и потребления  наркотических средств и психотропных средств&quot;"/>
            <filter val="Подпрограмма &quot;Профилактика правонарушений&quot;"/>
            <filter val="Подпрограмма &quot;Профилактика экстремизма&quot;"/>
            <filter val="Подпрограмма &quot;Развитие спорта&quot;"/>
            <filter val="Подпрограмма &quot;Создание условий для обеспечения качественными коммунальными услугами&quot;"/>
            <filter val="Подпрограмма &quot;Укрепление единого культурного пространства&quot;"/>
          </mc:Fallback>
        </mc:AlternateContent>
      </filters>
    </filterColumn>
  </autoFilter>
  <mergeCells count="3">
    <mergeCell ref="E3:F3"/>
    <mergeCell ref="E1:F1"/>
    <mergeCell ref="A4:F5"/>
  </mergeCells>
  <pageMargins left="0" right="0" top="0" bottom="0" header="0" footer="0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view="pageLayout" topLeftCell="A10" zoomScaleNormal="100" workbookViewId="0">
      <selection activeCell="E14" sqref="E14"/>
    </sheetView>
  </sheetViews>
  <sheetFormatPr defaultRowHeight="11.25" x14ac:dyDescent="0.2"/>
  <cols>
    <col min="1" max="1" width="47.7109375" style="14" customWidth="1"/>
    <col min="2" max="2" width="7" style="15" customWidth="1"/>
    <col min="3" max="3" width="9.5703125" style="15" customWidth="1"/>
    <col min="4" max="4" width="12.85546875" style="15" customWidth="1"/>
    <col min="5" max="16384" width="9.140625" style="14"/>
  </cols>
  <sheetData>
    <row r="1" spans="1:6" ht="62.25" customHeight="1" x14ac:dyDescent="0.2">
      <c r="E1" s="211" t="s">
        <v>391</v>
      </c>
      <c r="F1" s="211"/>
    </row>
    <row r="2" spans="1:6" ht="18" customHeight="1" x14ac:dyDescent="0.2">
      <c r="E2" s="130"/>
    </row>
    <row r="3" spans="1:6" ht="62.25" customHeight="1" x14ac:dyDescent="0.2">
      <c r="B3" s="16"/>
      <c r="C3" s="16"/>
      <c r="D3" s="21"/>
      <c r="E3" s="212" t="s">
        <v>344</v>
      </c>
      <c r="F3" s="212"/>
    </row>
    <row r="5" spans="1:6" ht="24.75" customHeight="1" x14ac:dyDescent="0.2">
      <c r="A5" s="213" t="s">
        <v>295</v>
      </c>
      <c r="B5" s="213"/>
      <c r="C5" s="213"/>
      <c r="D5" s="213"/>
      <c r="E5" s="213"/>
      <c r="F5" s="213"/>
    </row>
    <row r="7" spans="1:6" x14ac:dyDescent="0.2">
      <c r="D7" s="15" t="s">
        <v>277</v>
      </c>
    </row>
    <row r="8" spans="1:6" ht="104.25" customHeight="1" x14ac:dyDescent="0.2">
      <c r="A8" s="74" t="s">
        <v>20</v>
      </c>
      <c r="B8" s="74" t="s">
        <v>21</v>
      </c>
      <c r="C8" s="74" t="s">
        <v>22</v>
      </c>
      <c r="D8" s="133" t="s">
        <v>350</v>
      </c>
      <c r="E8" s="132" t="s">
        <v>347</v>
      </c>
      <c r="F8" s="132" t="s">
        <v>348</v>
      </c>
    </row>
    <row r="9" spans="1:6" x14ac:dyDescent="0.2">
      <c r="A9" s="75" t="s">
        <v>25</v>
      </c>
      <c r="B9" s="17">
        <v>1</v>
      </c>
      <c r="C9" s="17">
        <v>0</v>
      </c>
      <c r="D9" s="18">
        <f>D10+D11+D12+D13+D14</f>
        <v>18743.7</v>
      </c>
      <c r="E9" s="18">
        <f t="shared" ref="E9:F9" si="0">E10+E11+E12+E13+E14</f>
        <v>39.59900000000016</v>
      </c>
      <c r="F9" s="18">
        <f t="shared" si="0"/>
        <v>18783.298999999999</v>
      </c>
    </row>
    <row r="10" spans="1:6" ht="25.5" customHeight="1" x14ac:dyDescent="0.2">
      <c r="A10" s="75" t="s">
        <v>26</v>
      </c>
      <c r="B10" s="17">
        <v>1</v>
      </c>
      <c r="C10" s="17">
        <v>2</v>
      </c>
      <c r="D10" s="18">
        <f>'расходы 2020'!F9</f>
        <v>2019</v>
      </c>
      <c r="E10" s="136">
        <f>F10-D10</f>
        <v>0</v>
      </c>
      <c r="F10" s="136">
        <f>'расходы по структуре 2020 '!I9</f>
        <v>2019</v>
      </c>
    </row>
    <row r="11" spans="1:6" ht="35.25" customHeight="1" x14ac:dyDescent="0.2">
      <c r="A11" s="75" t="s">
        <v>27</v>
      </c>
      <c r="B11" s="17">
        <v>1</v>
      </c>
      <c r="C11" s="17">
        <v>4</v>
      </c>
      <c r="D11" s="18">
        <f>'расходы 2020'!F15</f>
        <v>11173</v>
      </c>
      <c r="E11" s="136">
        <f t="shared" ref="E11:E35" si="1">F11-D11</f>
        <v>0</v>
      </c>
      <c r="F11" s="136">
        <f>'расходы по структуре 2020 '!I18</f>
        <v>11173</v>
      </c>
    </row>
    <row r="12" spans="1:6" ht="35.25" customHeight="1" x14ac:dyDescent="0.2">
      <c r="A12" s="76" t="s">
        <v>107</v>
      </c>
      <c r="B12" s="17">
        <v>1</v>
      </c>
      <c r="C12" s="17">
        <v>6</v>
      </c>
      <c r="D12" s="18">
        <f>'расходы 2020'!F21</f>
        <v>34.700000000000003</v>
      </c>
      <c r="E12" s="136">
        <f t="shared" si="1"/>
        <v>0</v>
      </c>
      <c r="F12" s="136">
        <f>'расходы по структуре 2020 '!I27</f>
        <v>34.700000000000003</v>
      </c>
    </row>
    <row r="13" spans="1:6" x14ac:dyDescent="0.2">
      <c r="A13" s="75" t="s">
        <v>28</v>
      </c>
      <c r="B13" s="17">
        <v>1</v>
      </c>
      <c r="C13" s="17">
        <v>11</v>
      </c>
      <c r="D13" s="18">
        <f>'расходы 2020'!F32</f>
        <v>50</v>
      </c>
      <c r="E13" s="136">
        <f t="shared" si="1"/>
        <v>-50</v>
      </c>
      <c r="F13" s="136">
        <f>'расходы по структуре 2020 '!I38</f>
        <v>0</v>
      </c>
    </row>
    <row r="14" spans="1:6" x14ac:dyDescent="0.2">
      <c r="A14" s="75" t="s">
        <v>29</v>
      </c>
      <c r="B14" s="17">
        <v>1</v>
      </c>
      <c r="C14" s="17">
        <v>13</v>
      </c>
      <c r="D14" s="18">
        <f>'расходы 2020'!F38</f>
        <v>5467</v>
      </c>
      <c r="E14" s="136">
        <f t="shared" si="1"/>
        <v>89.59900000000016</v>
      </c>
      <c r="F14" s="136">
        <f>'расходы по структуре 2020 '!I44</f>
        <v>5556.5990000000002</v>
      </c>
    </row>
    <row r="15" spans="1:6" x14ac:dyDescent="0.2">
      <c r="A15" s="75" t="s">
        <v>30</v>
      </c>
      <c r="B15" s="17">
        <v>2</v>
      </c>
      <c r="C15" s="17">
        <v>0</v>
      </c>
      <c r="D15" s="18">
        <f>D16</f>
        <v>438</v>
      </c>
      <c r="E15" s="136">
        <f t="shared" si="1"/>
        <v>0</v>
      </c>
      <c r="F15" s="146">
        <f t="shared" ref="F15" si="2">F16</f>
        <v>438</v>
      </c>
    </row>
    <row r="16" spans="1:6" x14ac:dyDescent="0.2">
      <c r="A16" s="75" t="s">
        <v>31</v>
      </c>
      <c r="B16" s="17">
        <v>2</v>
      </c>
      <c r="C16" s="17">
        <v>3</v>
      </c>
      <c r="D16" s="18">
        <f>'расходы 2020'!F82</f>
        <v>438</v>
      </c>
      <c r="E16" s="136">
        <f t="shared" si="1"/>
        <v>0</v>
      </c>
      <c r="F16" s="136">
        <f>'расходы по структуре 2020 '!I102</f>
        <v>438</v>
      </c>
    </row>
    <row r="17" spans="1:6" ht="22.5" x14ac:dyDescent="0.2">
      <c r="A17" s="75" t="s">
        <v>32</v>
      </c>
      <c r="B17" s="17">
        <v>3</v>
      </c>
      <c r="C17" s="17">
        <v>0</v>
      </c>
      <c r="D17" s="18">
        <f>D18+D19+D20</f>
        <v>39.9</v>
      </c>
      <c r="E17" s="136">
        <f t="shared" si="1"/>
        <v>0</v>
      </c>
      <c r="F17" s="146">
        <f t="shared" ref="F17" si="3">F18+F19+F20</f>
        <v>39.9</v>
      </c>
    </row>
    <row r="18" spans="1:6" x14ac:dyDescent="0.2">
      <c r="A18" s="75" t="s">
        <v>33</v>
      </c>
      <c r="B18" s="17">
        <v>3</v>
      </c>
      <c r="C18" s="17">
        <v>4</v>
      </c>
      <c r="D18" s="18">
        <f>'расходы 2020'!F91</f>
        <v>8</v>
      </c>
      <c r="E18" s="136">
        <f t="shared" si="1"/>
        <v>0</v>
      </c>
      <c r="F18" s="136">
        <f>'расходы по структуре 2020 '!I114</f>
        <v>8</v>
      </c>
    </row>
    <row r="19" spans="1:6" ht="24" customHeight="1" x14ac:dyDescent="0.2">
      <c r="A19" s="75" t="s">
        <v>50</v>
      </c>
      <c r="B19" s="17">
        <v>3</v>
      </c>
      <c r="C19" s="17">
        <v>9</v>
      </c>
      <c r="D19" s="18">
        <f>'расходы 2020'!F98</f>
        <v>2</v>
      </c>
      <c r="E19" s="136">
        <f t="shared" si="1"/>
        <v>0</v>
      </c>
      <c r="F19" s="136">
        <f>'расходы по структуре 2020 '!I122</f>
        <v>2</v>
      </c>
    </row>
    <row r="20" spans="1:6" ht="24" customHeight="1" x14ac:dyDescent="0.2">
      <c r="A20" s="76" t="s">
        <v>102</v>
      </c>
      <c r="B20" s="17">
        <v>3</v>
      </c>
      <c r="C20" s="17">
        <v>14</v>
      </c>
      <c r="D20" s="18">
        <f>'расходы 2020'!F110</f>
        <v>29.9</v>
      </c>
      <c r="E20" s="136">
        <f t="shared" si="1"/>
        <v>0</v>
      </c>
      <c r="F20" s="136">
        <f>'расходы по структуре 2020 '!I136</f>
        <v>29.9</v>
      </c>
    </row>
    <row r="21" spans="1:6" x14ac:dyDescent="0.2">
      <c r="A21" s="75" t="s">
        <v>34</v>
      </c>
      <c r="B21" s="17">
        <v>4</v>
      </c>
      <c r="C21" s="17">
        <v>0</v>
      </c>
      <c r="D21" s="18">
        <f>D23+D24+D25</f>
        <v>2503.1999999999998</v>
      </c>
      <c r="E21" s="136">
        <f t="shared" si="1"/>
        <v>4826.55141</v>
      </c>
      <c r="F21" s="146">
        <f>F23+F24+F25+F22</f>
        <v>7329.7514099999999</v>
      </c>
    </row>
    <row r="22" spans="1:6" x14ac:dyDescent="0.2">
      <c r="A22" s="75"/>
      <c r="B22" s="17">
        <v>4</v>
      </c>
      <c r="C22" s="17">
        <v>5</v>
      </c>
      <c r="D22" s="18">
        <v>0</v>
      </c>
      <c r="E22" s="136">
        <f t="shared" si="1"/>
        <v>15.7</v>
      </c>
      <c r="F22" s="146">
        <f>'расходы по структуре 2020 '!I149</f>
        <v>15.7</v>
      </c>
    </row>
    <row r="23" spans="1:6" x14ac:dyDescent="0.2">
      <c r="A23" s="75" t="s">
        <v>168</v>
      </c>
      <c r="B23" s="17">
        <v>4</v>
      </c>
      <c r="C23" s="17">
        <v>9</v>
      </c>
      <c r="D23" s="18">
        <f>'расходы 2020'!F127</f>
        <v>2043.8</v>
      </c>
      <c r="E23" s="136">
        <f t="shared" si="1"/>
        <v>4810.8514100000002</v>
      </c>
      <c r="F23" s="136">
        <f>'расходы по структуре 2020 '!I156</f>
        <v>6854.6514100000004</v>
      </c>
    </row>
    <row r="24" spans="1:6" x14ac:dyDescent="0.2">
      <c r="A24" s="75" t="s">
        <v>35</v>
      </c>
      <c r="B24" s="17">
        <v>4</v>
      </c>
      <c r="C24" s="17">
        <v>10</v>
      </c>
      <c r="D24" s="18">
        <f>'расходы 2020'!F134</f>
        <v>452.7</v>
      </c>
      <c r="E24" s="136">
        <f t="shared" si="1"/>
        <v>0</v>
      </c>
      <c r="F24" s="136">
        <f>'расходы по структуре 2020 '!I164</f>
        <v>452.7</v>
      </c>
    </row>
    <row r="25" spans="1:6" x14ac:dyDescent="0.2">
      <c r="A25" s="75" t="s">
        <v>180</v>
      </c>
      <c r="B25" s="17">
        <v>4</v>
      </c>
      <c r="C25" s="17">
        <v>12</v>
      </c>
      <c r="D25" s="18">
        <f>'расходы 2020'!F140</f>
        <v>6.7</v>
      </c>
      <c r="E25" s="136">
        <f t="shared" si="1"/>
        <v>0</v>
      </c>
      <c r="F25" s="136">
        <f>'расходы по структуре 2020 '!I171</f>
        <v>6.7</v>
      </c>
    </row>
    <row r="26" spans="1:6" x14ac:dyDescent="0.2">
      <c r="A26" s="75" t="s">
        <v>36</v>
      </c>
      <c r="B26" s="17">
        <v>5</v>
      </c>
      <c r="C26" s="17">
        <v>0</v>
      </c>
      <c r="D26" s="18">
        <f>D27+D28+D29</f>
        <v>6624.3</v>
      </c>
      <c r="E26" s="136">
        <f t="shared" si="1"/>
        <v>0</v>
      </c>
      <c r="F26" s="146">
        <f t="shared" ref="F26" si="4">F27+F28+F29</f>
        <v>6624.3</v>
      </c>
    </row>
    <row r="27" spans="1:6" x14ac:dyDescent="0.2">
      <c r="A27" s="75" t="s">
        <v>61</v>
      </c>
      <c r="B27" s="17">
        <v>5</v>
      </c>
      <c r="C27" s="17">
        <v>1</v>
      </c>
      <c r="D27" s="18">
        <f>'расходы 2020'!F147</f>
        <v>239.7</v>
      </c>
      <c r="E27" s="136">
        <f t="shared" si="1"/>
        <v>0</v>
      </c>
      <c r="F27" s="136">
        <f>'расходы по структуре 2020 '!I178</f>
        <v>239.7</v>
      </c>
    </row>
    <row r="28" spans="1:6" x14ac:dyDescent="0.2">
      <c r="A28" s="75" t="s">
        <v>51</v>
      </c>
      <c r="B28" s="17">
        <v>5</v>
      </c>
      <c r="C28" s="17">
        <v>2</v>
      </c>
      <c r="D28" s="18">
        <f>'расходы 2020'!F154</f>
        <v>5840.6</v>
      </c>
      <c r="E28" s="136">
        <f t="shared" si="1"/>
        <v>0</v>
      </c>
      <c r="F28" s="136">
        <f>'расходы по структуре 2020 '!I186</f>
        <v>5840.6</v>
      </c>
    </row>
    <row r="29" spans="1:6" x14ac:dyDescent="0.2">
      <c r="A29" s="75" t="s">
        <v>37</v>
      </c>
      <c r="B29" s="17">
        <v>5</v>
      </c>
      <c r="C29" s="17">
        <v>3</v>
      </c>
      <c r="D29" s="18">
        <f>'расходы 2020'!F172</f>
        <v>544</v>
      </c>
      <c r="E29" s="136">
        <f t="shared" si="1"/>
        <v>0</v>
      </c>
      <c r="F29" s="136">
        <f>'расходы по структуре 2020 '!I207</f>
        <v>544</v>
      </c>
    </row>
    <row r="30" spans="1:6" x14ac:dyDescent="0.2">
      <c r="A30" s="75" t="str">
        <f>'расходы 2020'!A178</f>
        <v>ОХРАНА ОКРУЖАЮЩЕЙ СРЕДЫ</v>
      </c>
      <c r="B30" s="17">
        <f>'расходы 2020'!B178</f>
        <v>6</v>
      </c>
      <c r="C30" s="17">
        <v>0</v>
      </c>
      <c r="D30" s="18">
        <f>D31</f>
        <v>297.988</v>
      </c>
      <c r="E30" s="136">
        <f t="shared" si="1"/>
        <v>1.2000000000000455E-2</v>
      </c>
      <c r="F30" s="146">
        <f t="shared" ref="F30" si="5">F31</f>
        <v>298</v>
      </c>
    </row>
    <row r="31" spans="1:6" x14ac:dyDescent="0.2">
      <c r="A31" s="75" t="str">
        <f>'расходы 2020'!A179</f>
        <v>Другие вопросы в области охраны окружающей среды</v>
      </c>
      <c r="B31" s="17">
        <v>6</v>
      </c>
      <c r="C31" s="17">
        <f>'расходы 2020'!C179</f>
        <v>5</v>
      </c>
      <c r="D31" s="18">
        <f>'расходы 2020'!F179</f>
        <v>297.988</v>
      </c>
      <c r="E31" s="136">
        <f t="shared" si="1"/>
        <v>1.2000000000000455E-2</v>
      </c>
      <c r="F31" s="136">
        <f>'расходы по структуре 2020 '!I215</f>
        <v>298</v>
      </c>
    </row>
    <row r="32" spans="1:6" x14ac:dyDescent="0.2">
      <c r="A32" s="75" t="s">
        <v>53</v>
      </c>
      <c r="B32" s="17">
        <v>8</v>
      </c>
      <c r="C32" s="17">
        <v>0</v>
      </c>
      <c r="D32" s="18">
        <f>D33</f>
        <v>1253.8</v>
      </c>
      <c r="E32" s="136">
        <f t="shared" si="1"/>
        <v>0</v>
      </c>
      <c r="F32" s="146">
        <f t="shared" ref="F32" si="6">F33</f>
        <v>1253.8</v>
      </c>
    </row>
    <row r="33" spans="1:6" x14ac:dyDescent="0.2">
      <c r="A33" s="75" t="s">
        <v>38</v>
      </c>
      <c r="B33" s="17">
        <v>8</v>
      </c>
      <c r="C33" s="17">
        <v>1</v>
      </c>
      <c r="D33" s="18">
        <f>'расходы 2020'!F189</f>
        <v>1253.8</v>
      </c>
      <c r="E33" s="136">
        <f t="shared" si="1"/>
        <v>0</v>
      </c>
      <c r="F33" s="136">
        <f>'расходы по структуре 2020 '!I227</f>
        <v>1253.8</v>
      </c>
    </row>
    <row r="34" spans="1:6" x14ac:dyDescent="0.2">
      <c r="A34" s="75" t="s">
        <v>54</v>
      </c>
      <c r="B34" s="17">
        <v>11</v>
      </c>
      <c r="C34" s="17">
        <v>0</v>
      </c>
      <c r="D34" s="18">
        <f>D35</f>
        <v>6973.6</v>
      </c>
      <c r="E34" s="136">
        <f t="shared" si="1"/>
        <v>400</v>
      </c>
      <c r="F34" s="146">
        <f t="shared" ref="F34" si="7">F35</f>
        <v>7373.6</v>
      </c>
    </row>
    <row r="35" spans="1:6" x14ac:dyDescent="0.2">
      <c r="A35" s="75" t="s">
        <v>39</v>
      </c>
      <c r="B35" s="17">
        <v>11</v>
      </c>
      <c r="C35" s="17">
        <v>1</v>
      </c>
      <c r="D35" s="18">
        <f>'расходы 2020'!F210</f>
        <v>6973.6</v>
      </c>
      <c r="E35" s="136">
        <f t="shared" si="1"/>
        <v>400</v>
      </c>
      <c r="F35" s="136">
        <f>'расходы по структуре 2020 '!I255</f>
        <v>7373.6</v>
      </c>
    </row>
    <row r="36" spans="1:6" x14ac:dyDescent="0.2">
      <c r="A36" s="77"/>
      <c r="B36" s="65"/>
      <c r="C36" s="66" t="s">
        <v>129</v>
      </c>
      <c r="D36" s="19">
        <f>D9+D15+D17+D21+D26+D32+D34+D30</f>
        <v>36874.487999999998</v>
      </c>
      <c r="E36" s="19">
        <f t="shared" ref="E36:F36" si="8">E9+E15+E17+E21+E26+E32+E34+E30</f>
        <v>5266.1624099999999</v>
      </c>
      <c r="F36" s="147">
        <f t="shared" si="8"/>
        <v>42140.650410000002</v>
      </c>
    </row>
    <row r="38" spans="1:6" x14ac:dyDescent="0.2">
      <c r="D38" s="107">
        <f>'расходы по структуре 2020 '!G271</f>
        <v>36874.5</v>
      </c>
    </row>
    <row r="39" spans="1:6" x14ac:dyDescent="0.2">
      <c r="D39" s="107"/>
    </row>
    <row r="40" spans="1:6" x14ac:dyDescent="0.2">
      <c r="D40" s="108">
        <f>D38-D36</f>
        <v>1.2000000002444722E-2</v>
      </c>
    </row>
  </sheetData>
  <autoFilter ref="A8:D36"/>
  <mergeCells count="3">
    <mergeCell ref="E1:F1"/>
    <mergeCell ref="E3:F3"/>
    <mergeCell ref="A5:F5"/>
  </mergeCells>
  <pageMargins left="0.7" right="0.7" top="0.75" bottom="0.75" header="0.3" footer="0.3"/>
  <pageSetup paperSize="9"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9"/>
  <sheetViews>
    <sheetView topLeftCell="A259" zoomScaleNormal="100" workbookViewId="0">
      <selection activeCell="M265" sqref="L264:M265"/>
    </sheetView>
  </sheetViews>
  <sheetFormatPr defaultRowHeight="11.25" x14ac:dyDescent="0.2"/>
  <cols>
    <col min="1" max="1" width="50.42578125" style="4" customWidth="1"/>
    <col min="2" max="2" width="9.42578125" style="4" customWidth="1"/>
    <col min="3" max="3" width="5.42578125" style="5" customWidth="1"/>
    <col min="4" max="4" width="5.28515625" style="5" customWidth="1"/>
    <col min="5" max="5" width="10.5703125" style="6" customWidth="1"/>
    <col min="6" max="6" width="7.140625" style="7" customWidth="1"/>
    <col min="7" max="7" width="17.28515625" style="5" customWidth="1"/>
    <col min="8" max="8" width="13.28515625" style="7" customWidth="1"/>
    <col min="9" max="9" width="16.7109375" style="7" customWidth="1"/>
    <col min="10" max="10" width="9.140625" style="5"/>
    <col min="11" max="16384" width="9.140625" style="7"/>
  </cols>
  <sheetData>
    <row r="1" spans="1:10" ht="48.75" customHeight="1" x14ac:dyDescent="0.2">
      <c r="H1" s="209" t="s">
        <v>392</v>
      </c>
      <c r="I1" s="209"/>
    </row>
    <row r="3" spans="1:10" ht="57.75" customHeight="1" x14ac:dyDescent="0.2">
      <c r="G3" s="7"/>
      <c r="H3" s="209" t="s">
        <v>349</v>
      </c>
      <c r="I3" s="209"/>
    </row>
    <row r="4" spans="1:10" ht="22.5" customHeight="1" x14ac:dyDescent="0.2">
      <c r="A4" s="210" t="s">
        <v>296</v>
      </c>
      <c r="B4" s="210"/>
      <c r="C4" s="210"/>
      <c r="D4" s="210"/>
      <c r="E4" s="210"/>
      <c r="F4" s="210"/>
      <c r="G4" s="210"/>
    </row>
    <row r="5" spans="1:10" ht="21" customHeight="1" x14ac:dyDescent="0.2"/>
    <row r="6" spans="1:10" x14ac:dyDescent="0.2">
      <c r="G6" s="5" t="s">
        <v>277</v>
      </c>
    </row>
    <row r="7" spans="1:10" ht="81" customHeight="1" x14ac:dyDescent="0.2">
      <c r="A7" s="111" t="s">
        <v>20</v>
      </c>
      <c r="B7" s="111" t="s">
        <v>264</v>
      </c>
      <c r="C7" s="111" t="s">
        <v>21</v>
      </c>
      <c r="D7" s="111" t="s">
        <v>22</v>
      </c>
      <c r="E7" s="112" t="s">
        <v>23</v>
      </c>
      <c r="F7" s="111" t="s">
        <v>24</v>
      </c>
      <c r="G7" s="133" t="s">
        <v>350</v>
      </c>
      <c r="H7" s="139" t="s">
        <v>347</v>
      </c>
      <c r="I7" s="139" t="s">
        <v>348</v>
      </c>
    </row>
    <row r="8" spans="1:10" s="81" customFormat="1" ht="22.5" customHeight="1" x14ac:dyDescent="0.2">
      <c r="A8" s="82" t="s">
        <v>25</v>
      </c>
      <c r="B8" s="83">
        <v>650</v>
      </c>
      <c r="C8" s="84">
        <v>1</v>
      </c>
      <c r="D8" s="84">
        <v>0</v>
      </c>
      <c r="E8" s="85" t="s">
        <v>64</v>
      </c>
      <c r="F8" s="86" t="s">
        <v>64</v>
      </c>
      <c r="G8" s="87">
        <f>G9+G18+G27+G38+G44</f>
        <v>18743.7</v>
      </c>
      <c r="H8" s="87">
        <f t="shared" ref="H8:I8" si="0">H9+H18+H27+H38+H44</f>
        <v>39.649000000000001</v>
      </c>
      <c r="I8" s="87">
        <f t="shared" si="0"/>
        <v>18783.298999999999</v>
      </c>
      <c r="J8" s="203"/>
    </row>
    <row r="9" spans="1:10" ht="30.75" customHeight="1" x14ac:dyDescent="0.2">
      <c r="A9" s="72" t="s">
        <v>26</v>
      </c>
      <c r="B9" s="91">
        <v>650</v>
      </c>
      <c r="C9" s="92">
        <v>1</v>
      </c>
      <c r="D9" s="92">
        <v>2</v>
      </c>
      <c r="E9" s="60" t="s">
        <v>64</v>
      </c>
      <c r="F9" s="93" t="s">
        <v>64</v>
      </c>
      <c r="G9" s="56">
        <f t="shared" ref="G9:I13" si="1">G10</f>
        <v>2019</v>
      </c>
      <c r="H9" s="56">
        <f t="shared" si="1"/>
        <v>0</v>
      </c>
      <c r="I9" s="56">
        <f t="shared" si="1"/>
        <v>2019</v>
      </c>
    </row>
    <row r="10" spans="1:10" ht="26.25" customHeight="1" x14ac:dyDescent="0.2">
      <c r="A10" s="71" t="s">
        <v>311</v>
      </c>
      <c r="B10" s="53">
        <v>650</v>
      </c>
      <c r="C10" s="11">
        <v>1</v>
      </c>
      <c r="D10" s="11">
        <v>2</v>
      </c>
      <c r="E10" s="68" t="s">
        <v>189</v>
      </c>
      <c r="F10" s="52" t="s">
        <v>64</v>
      </c>
      <c r="G10" s="9">
        <f t="shared" si="1"/>
        <v>2019</v>
      </c>
      <c r="H10" s="9">
        <f t="shared" si="1"/>
        <v>0</v>
      </c>
      <c r="I10" s="9">
        <f t="shared" si="1"/>
        <v>2019</v>
      </c>
    </row>
    <row r="11" spans="1:10" ht="40.5" customHeight="1" x14ac:dyDescent="0.2">
      <c r="A11" s="71" t="s">
        <v>117</v>
      </c>
      <c r="B11" s="53">
        <v>650</v>
      </c>
      <c r="C11" s="11">
        <v>1</v>
      </c>
      <c r="D11" s="11">
        <v>2</v>
      </c>
      <c r="E11" s="68" t="s">
        <v>190</v>
      </c>
      <c r="F11" s="52"/>
      <c r="G11" s="9">
        <f t="shared" si="1"/>
        <v>2019</v>
      </c>
      <c r="H11" s="9">
        <f t="shared" si="1"/>
        <v>0</v>
      </c>
      <c r="I11" s="9">
        <f t="shared" si="1"/>
        <v>2019</v>
      </c>
    </row>
    <row r="12" spans="1:10" ht="19.5" customHeight="1" x14ac:dyDescent="0.2">
      <c r="A12" s="71" t="s">
        <v>97</v>
      </c>
      <c r="B12" s="53">
        <v>650</v>
      </c>
      <c r="C12" s="11">
        <v>1</v>
      </c>
      <c r="D12" s="11">
        <v>2</v>
      </c>
      <c r="E12" s="68" t="s">
        <v>191</v>
      </c>
      <c r="F12" s="52" t="s">
        <v>64</v>
      </c>
      <c r="G12" s="9">
        <f t="shared" si="1"/>
        <v>2019</v>
      </c>
      <c r="H12" s="9">
        <f t="shared" si="1"/>
        <v>0</v>
      </c>
      <c r="I12" s="9">
        <f t="shared" si="1"/>
        <v>2019</v>
      </c>
    </row>
    <row r="13" spans="1:10" ht="48.75" customHeight="1" x14ac:dyDescent="0.2">
      <c r="A13" s="70" t="s">
        <v>68</v>
      </c>
      <c r="B13" s="53">
        <v>650</v>
      </c>
      <c r="C13" s="11">
        <v>1</v>
      </c>
      <c r="D13" s="11">
        <v>2</v>
      </c>
      <c r="E13" s="68" t="s">
        <v>191</v>
      </c>
      <c r="F13" s="52" t="s">
        <v>69</v>
      </c>
      <c r="G13" s="9">
        <f t="shared" si="1"/>
        <v>2019</v>
      </c>
      <c r="H13" s="9">
        <f t="shared" si="1"/>
        <v>0</v>
      </c>
      <c r="I13" s="9">
        <f t="shared" si="1"/>
        <v>2019</v>
      </c>
    </row>
    <row r="14" spans="1:10" ht="25.5" customHeight="1" x14ac:dyDescent="0.2">
      <c r="A14" s="70" t="s">
        <v>72</v>
      </c>
      <c r="B14" s="53">
        <v>650</v>
      </c>
      <c r="C14" s="11">
        <v>1</v>
      </c>
      <c r="D14" s="11">
        <v>2</v>
      </c>
      <c r="E14" s="68" t="s">
        <v>191</v>
      </c>
      <c r="F14" s="52" t="s">
        <v>73</v>
      </c>
      <c r="G14" s="9">
        <f>G15+G17+G16</f>
        <v>2019</v>
      </c>
      <c r="H14" s="9">
        <f t="shared" ref="H14:I14" si="2">H15+H17+H16</f>
        <v>0</v>
      </c>
      <c r="I14" s="9">
        <f t="shared" si="2"/>
        <v>2019</v>
      </c>
    </row>
    <row r="15" spans="1:10" ht="15" customHeight="1" x14ac:dyDescent="0.2">
      <c r="A15" s="70" t="s">
        <v>109</v>
      </c>
      <c r="B15" s="53">
        <v>650</v>
      </c>
      <c r="C15" s="11">
        <v>1</v>
      </c>
      <c r="D15" s="11">
        <v>2</v>
      </c>
      <c r="E15" s="68" t="s">
        <v>191</v>
      </c>
      <c r="F15" s="52">
        <v>121</v>
      </c>
      <c r="G15" s="9">
        <v>1664</v>
      </c>
      <c r="H15" s="9">
        <v>0</v>
      </c>
      <c r="I15" s="9">
        <f t="shared" ref="I15:I16" si="3">G15+H15</f>
        <v>1664</v>
      </c>
    </row>
    <row r="16" spans="1:10" ht="33" customHeight="1" x14ac:dyDescent="0.2">
      <c r="A16" s="70" t="s">
        <v>56</v>
      </c>
      <c r="B16" s="53" t="s">
        <v>326</v>
      </c>
      <c r="C16" s="11">
        <v>1</v>
      </c>
      <c r="D16" s="11">
        <v>2</v>
      </c>
      <c r="E16" s="68" t="s">
        <v>191</v>
      </c>
      <c r="F16" s="52">
        <v>122</v>
      </c>
      <c r="G16" s="9">
        <v>0</v>
      </c>
      <c r="H16" s="9">
        <v>0</v>
      </c>
      <c r="I16" s="9">
        <f t="shared" si="3"/>
        <v>0</v>
      </c>
    </row>
    <row r="17" spans="1:9" ht="38.25" customHeight="1" x14ac:dyDescent="0.2">
      <c r="A17" s="70" t="s">
        <v>110</v>
      </c>
      <c r="B17" s="53">
        <v>650</v>
      </c>
      <c r="C17" s="11">
        <v>1</v>
      </c>
      <c r="D17" s="11">
        <v>2</v>
      </c>
      <c r="E17" s="68" t="s">
        <v>191</v>
      </c>
      <c r="F17" s="52">
        <v>129</v>
      </c>
      <c r="G17" s="9">
        <v>355</v>
      </c>
      <c r="H17" s="9">
        <v>0</v>
      </c>
      <c r="I17" s="9">
        <f>G17+H17</f>
        <v>355</v>
      </c>
    </row>
    <row r="18" spans="1:9" ht="39.75" customHeight="1" x14ac:dyDescent="0.2">
      <c r="A18" s="94" t="s">
        <v>27</v>
      </c>
      <c r="B18" s="91">
        <v>650</v>
      </c>
      <c r="C18" s="92">
        <v>1</v>
      </c>
      <c r="D18" s="92">
        <v>4</v>
      </c>
      <c r="E18" s="60"/>
      <c r="F18" s="93"/>
      <c r="G18" s="56">
        <f>G19</f>
        <v>11173</v>
      </c>
      <c r="H18" s="56">
        <f t="shared" ref="H18:I22" si="4">H19</f>
        <v>0</v>
      </c>
      <c r="I18" s="56">
        <f t="shared" si="4"/>
        <v>11173</v>
      </c>
    </row>
    <row r="19" spans="1:9" ht="33.75" customHeight="1" x14ac:dyDescent="0.2">
      <c r="A19" s="71" t="s">
        <v>311</v>
      </c>
      <c r="B19" s="53">
        <v>650</v>
      </c>
      <c r="C19" s="11">
        <v>1</v>
      </c>
      <c r="D19" s="11">
        <v>4</v>
      </c>
      <c r="E19" s="68" t="s">
        <v>189</v>
      </c>
      <c r="F19" s="52" t="s">
        <v>64</v>
      </c>
      <c r="G19" s="9">
        <f>G20</f>
        <v>11173</v>
      </c>
      <c r="H19" s="9">
        <f t="shared" si="4"/>
        <v>0</v>
      </c>
      <c r="I19" s="9">
        <f t="shared" si="4"/>
        <v>11173</v>
      </c>
    </row>
    <row r="20" spans="1:9" ht="40.5" customHeight="1" x14ac:dyDescent="0.2">
      <c r="A20" s="71" t="s">
        <v>117</v>
      </c>
      <c r="B20" s="53">
        <v>650</v>
      </c>
      <c r="C20" s="11">
        <v>1</v>
      </c>
      <c r="D20" s="11">
        <v>4</v>
      </c>
      <c r="E20" s="68" t="s">
        <v>190</v>
      </c>
      <c r="F20" s="52"/>
      <c r="G20" s="9">
        <f>G21</f>
        <v>11173</v>
      </c>
      <c r="H20" s="9">
        <f t="shared" si="4"/>
        <v>0</v>
      </c>
      <c r="I20" s="9">
        <f t="shared" si="4"/>
        <v>11173</v>
      </c>
    </row>
    <row r="21" spans="1:9" ht="22.5" customHeight="1" x14ac:dyDescent="0.2">
      <c r="A21" s="71" t="s">
        <v>55</v>
      </c>
      <c r="B21" s="53">
        <v>650</v>
      </c>
      <c r="C21" s="11">
        <v>1</v>
      </c>
      <c r="D21" s="11">
        <v>4</v>
      </c>
      <c r="E21" s="68" t="s">
        <v>192</v>
      </c>
      <c r="F21" s="52" t="s">
        <v>64</v>
      </c>
      <c r="G21" s="9">
        <f>G22</f>
        <v>11173</v>
      </c>
      <c r="H21" s="9">
        <f t="shared" si="4"/>
        <v>0</v>
      </c>
      <c r="I21" s="9">
        <f t="shared" si="4"/>
        <v>11173</v>
      </c>
    </row>
    <row r="22" spans="1:9" ht="45" x14ac:dyDescent="0.2">
      <c r="A22" s="70" t="s">
        <v>68</v>
      </c>
      <c r="B22" s="53">
        <v>650</v>
      </c>
      <c r="C22" s="11">
        <v>1</v>
      </c>
      <c r="D22" s="11">
        <v>4</v>
      </c>
      <c r="E22" s="68" t="s">
        <v>192</v>
      </c>
      <c r="F22" s="52" t="s">
        <v>69</v>
      </c>
      <c r="G22" s="9">
        <f>G23</f>
        <v>11173</v>
      </c>
      <c r="H22" s="9">
        <f t="shared" si="4"/>
        <v>0</v>
      </c>
      <c r="I22" s="9">
        <f t="shared" si="4"/>
        <v>11173</v>
      </c>
    </row>
    <row r="23" spans="1:9" ht="24" customHeight="1" x14ac:dyDescent="0.2">
      <c r="A23" s="70" t="s">
        <v>72</v>
      </c>
      <c r="B23" s="53">
        <v>650</v>
      </c>
      <c r="C23" s="11">
        <v>1</v>
      </c>
      <c r="D23" s="11">
        <v>4</v>
      </c>
      <c r="E23" s="68" t="s">
        <v>192</v>
      </c>
      <c r="F23" s="52" t="s">
        <v>73</v>
      </c>
      <c r="G23" s="10">
        <f>G24+G25+G26</f>
        <v>11173</v>
      </c>
      <c r="H23" s="10">
        <f t="shared" ref="H23:I23" si="5">H24+H25+H26</f>
        <v>0</v>
      </c>
      <c r="I23" s="10">
        <f t="shared" si="5"/>
        <v>11173</v>
      </c>
    </row>
    <row r="24" spans="1:9" ht="24" customHeight="1" x14ac:dyDescent="0.2">
      <c r="A24" s="70" t="s">
        <v>109</v>
      </c>
      <c r="B24" s="53">
        <v>650</v>
      </c>
      <c r="C24" s="11">
        <v>1</v>
      </c>
      <c r="D24" s="11">
        <v>4</v>
      </c>
      <c r="E24" s="68" t="s">
        <v>192</v>
      </c>
      <c r="F24" s="52">
        <v>121</v>
      </c>
      <c r="G24" s="10">
        <v>8344.2000000000007</v>
      </c>
      <c r="H24" s="10">
        <v>0</v>
      </c>
      <c r="I24" s="10">
        <v>8344.2000000000007</v>
      </c>
    </row>
    <row r="25" spans="1:9" ht="30" customHeight="1" x14ac:dyDescent="0.2">
      <c r="A25" s="70" t="s">
        <v>56</v>
      </c>
      <c r="B25" s="53">
        <v>650</v>
      </c>
      <c r="C25" s="11">
        <v>1</v>
      </c>
      <c r="D25" s="11">
        <v>4</v>
      </c>
      <c r="E25" s="68" t="s">
        <v>192</v>
      </c>
      <c r="F25" s="52">
        <v>122</v>
      </c>
      <c r="G25" s="10">
        <f>20+8+522+48-66</f>
        <v>532</v>
      </c>
      <c r="H25" s="10">
        <v>0</v>
      </c>
      <c r="I25" s="10">
        <f>20+8+522+48-66</f>
        <v>532</v>
      </c>
    </row>
    <row r="26" spans="1:9" ht="38.25" customHeight="1" x14ac:dyDescent="0.2">
      <c r="A26" s="70" t="s">
        <v>110</v>
      </c>
      <c r="B26" s="53">
        <v>650</v>
      </c>
      <c r="C26" s="11">
        <v>1</v>
      </c>
      <c r="D26" s="11">
        <v>4</v>
      </c>
      <c r="E26" s="68" t="s">
        <v>192</v>
      </c>
      <c r="F26" s="52">
        <v>129</v>
      </c>
      <c r="G26" s="10">
        <v>2296.8000000000002</v>
      </c>
      <c r="H26" s="10">
        <v>0</v>
      </c>
      <c r="I26" s="10">
        <v>2296.8000000000002</v>
      </c>
    </row>
    <row r="27" spans="1:9" ht="38.25" customHeight="1" x14ac:dyDescent="0.2">
      <c r="A27" s="94" t="s">
        <v>107</v>
      </c>
      <c r="B27" s="91">
        <v>650</v>
      </c>
      <c r="C27" s="92">
        <v>1</v>
      </c>
      <c r="D27" s="92">
        <v>6</v>
      </c>
      <c r="E27" s="60"/>
      <c r="F27" s="93"/>
      <c r="G27" s="56">
        <f>G33+G28</f>
        <v>34.700000000000003</v>
      </c>
      <c r="H27" s="56">
        <f t="shared" ref="H27:I27" si="6">H33+H28</f>
        <v>0</v>
      </c>
      <c r="I27" s="56">
        <f t="shared" si="6"/>
        <v>34.700000000000003</v>
      </c>
    </row>
    <row r="28" spans="1:9" ht="18" customHeight="1" x14ac:dyDescent="0.2">
      <c r="A28" s="71" t="s">
        <v>81</v>
      </c>
      <c r="B28" s="53">
        <v>650</v>
      </c>
      <c r="C28" s="11">
        <v>1</v>
      </c>
      <c r="D28" s="11">
        <v>6</v>
      </c>
      <c r="E28" s="68" t="s">
        <v>188</v>
      </c>
      <c r="F28" s="52"/>
      <c r="G28" s="9">
        <f>G29</f>
        <v>14.2</v>
      </c>
      <c r="H28" s="9">
        <f t="shared" ref="H28:I31" si="7">H29</f>
        <v>0</v>
      </c>
      <c r="I28" s="9">
        <f t="shared" si="7"/>
        <v>14.2</v>
      </c>
    </row>
    <row r="29" spans="1:9" ht="24" customHeight="1" x14ac:dyDescent="0.2">
      <c r="A29" s="71" t="s">
        <v>256</v>
      </c>
      <c r="B29" s="53">
        <v>650</v>
      </c>
      <c r="C29" s="11">
        <v>1</v>
      </c>
      <c r="D29" s="11">
        <v>6</v>
      </c>
      <c r="E29" s="68" t="s">
        <v>194</v>
      </c>
      <c r="F29" s="52"/>
      <c r="G29" s="9">
        <f>G30</f>
        <v>14.2</v>
      </c>
      <c r="H29" s="9">
        <f t="shared" si="7"/>
        <v>0</v>
      </c>
      <c r="I29" s="9">
        <f t="shared" si="7"/>
        <v>14.2</v>
      </c>
    </row>
    <row r="30" spans="1:9" ht="45" customHeight="1" x14ac:dyDescent="0.2">
      <c r="A30" s="70" t="s">
        <v>106</v>
      </c>
      <c r="B30" s="53">
        <v>650</v>
      </c>
      <c r="C30" s="11">
        <v>1</v>
      </c>
      <c r="D30" s="11">
        <v>6</v>
      </c>
      <c r="E30" s="68" t="s">
        <v>195</v>
      </c>
      <c r="F30" s="52"/>
      <c r="G30" s="9">
        <f>G31</f>
        <v>14.2</v>
      </c>
      <c r="H30" s="9">
        <f t="shared" si="7"/>
        <v>0</v>
      </c>
      <c r="I30" s="9">
        <f t="shared" si="7"/>
        <v>14.2</v>
      </c>
    </row>
    <row r="31" spans="1:9" ht="11.25" customHeight="1" x14ac:dyDescent="0.2">
      <c r="A31" s="70" t="s">
        <v>80</v>
      </c>
      <c r="B31" s="53">
        <v>650</v>
      </c>
      <c r="C31" s="11">
        <v>1</v>
      </c>
      <c r="D31" s="11">
        <v>6</v>
      </c>
      <c r="E31" s="68" t="s">
        <v>195</v>
      </c>
      <c r="F31" s="52">
        <v>500</v>
      </c>
      <c r="G31" s="9">
        <f>G32</f>
        <v>14.2</v>
      </c>
      <c r="H31" s="9">
        <f t="shared" si="7"/>
        <v>0</v>
      </c>
      <c r="I31" s="9">
        <f t="shared" si="7"/>
        <v>14.2</v>
      </c>
    </row>
    <row r="32" spans="1:9" ht="11.25" customHeight="1" x14ac:dyDescent="0.2">
      <c r="A32" s="70" t="s">
        <v>63</v>
      </c>
      <c r="B32" s="53">
        <v>650</v>
      </c>
      <c r="C32" s="11">
        <v>1</v>
      </c>
      <c r="D32" s="11">
        <v>6</v>
      </c>
      <c r="E32" s="68" t="s">
        <v>195</v>
      </c>
      <c r="F32" s="52">
        <v>540</v>
      </c>
      <c r="G32" s="9">
        <v>14.2</v>
      </c>
      <c r="H32" s="10">
        <v>0</v>
      </c>
      <c r="I32" s="10">
        <f>G32</f>
        <v>14.2</v>
      </c>
    </row>
    <row r="33" spans="1:10" ht="27" customHeight="1" x14ac:dyDescent="0.2">
      <c r="A33" s="71" t="s">
        <v>311</v>
      </c>
      <c r="B33" s="53">
        <v>650</v>
      </c>
      <c r="C33" s="11">
        <v>1</v>
      </c>
      <c r="D33" s="11">
        <v>6</v>
      </c>
      <c r="E33" s="68" t="s">
        <v>189</v>
      </c>
      <c r="F33" s="52"/>
      <c r="G33" s="9">
        <f>G34</f>
        <v>20.5</v>
      </c>
      <c r="H33" s="9">
        <f t="shared" ref="H33:I35" si="8">H34</f>
        <v>0</v>
      </c>
      <c r="I33" s="9">
        <f t="shared" si="8"/>
        <v>20.5</v>
      </c>
    </row>
    <row r="34" spans="1:10" ht="36" customHeight="1" x14ac:dyDescent="0.2">
      <c r="A34" s="71" t="s">
        <v>117</v>
      </c>
      <c r="B34" s="53">
        <v>650</v>
      </c>
      <c r="C34" s="11">
        <v>1</v>
      </c>
      <c r="D34" s="11">
        <v>6</v>
      </c>
      <c r="E34" s="68" t="s">
        <v>190</v>
      </c>
      <c r="F34" s="52"/>
      <c r="G34" s="9">
        <f>G35</f>
        <v>20.5</v>
      </c>
      <c r="H34" s="9">
        <f t="shared" si="8"/>
        <v>0</v>
      </c>
      <c r="I34" s="9">
        <f t="shared" si="8"/>
        <v>20.5</v>
      </c>
    </row>
    <row r="35" spans="1:10" ht="52.5" customHeight="1" x14ac:dyDescent="0.2">
      <c r="A35" s="70" t="s">
        <v>106</v>
      </c>
      <c r="B35" s="53">
        <v>650</v>
      </c>
      <c r="C35" s="11">
        <v>1</v>
      </c>
      <c r="D35" s="11">
        <v>6</v>
      </c>
      <c r="E35" s="68" t="s">
        <v>193</v>
      </c>
      <c r="F35" s="52"/>
      <c r="G35" s="9">
        <f>G36</f>
        <v>20.5</v>
      </c>
      <c r="H35" s="9">
        <f t="shared" si="8"/>
        <v>0</v>
      </c>
      <c r="I35" s="9">
        <f t="shared" si="8"/>
        <v>20.5</v>
      </c>
    </row>
    <row r="36" spans="1:10" ht="12" customHeight="1" x14ac:dyDescent="0.2">
      <c r="A36" s="70" t="s">
        <v>80</v>
      </c>
      <c r="B36" s="53">
        <v>650</v>
      </c>
      <c r="C36" s="11">
        <v>1</v>
      </c>
      <c r="D36" s="11">
        <v>6</v>
      </c>
      <c r="E36" s="68" t="s">
        <v>193</v>
      </c>
      <c r="F36" s="52">
        <v>500</v>
      </c>
      <c r="G36" s="9">
        <f>G37</f>
        <v>20.5</v>
      </c>
      <c r="H36" s="9">
        <f t="shared" ref="H36:I36" si="9">H37</f>
        <v>0</v>
      </c>
      <c r="I36" s="9">
        <f t="shared" si="9"/>
        <v>20.5</v>
      </c>
    </row>
    <row r="37" spans="1:10" ht="15.75" customHeight="1" x14ac:dyDescent="0.2">
      <c r="A37" s="70" t="s">
        <v>63</v>
      </c>
      <c r="B37" s="53">
        <v>650</v>
      </c>
      <c r="C37" s="11">
        <v>1</v>
      </c>
      <c r="D37" s="11">
        <v>6</v>
      </c>
      <c r="E37" s="68" t="s">
        <v>193</v>
      </c>
      <c r="F37" s="52">
        <v>540</v>
      </c>
      <c r="G37" s="9">
        <v>20.5</v>
      </c>
      <c r="H37" s="10">
        <v>0</v>
      </c>
      <c r="I37" s="10">
        <f>G37</f>
        <v>20.5</v>
      </c>
    </row>
    <row r="38" spans="1:10" ht="11.25" customHeight="1" x14ac:dyDescent="0.2">
      <c r="A38" s="72" t="s">
        <v>28</v>
      </c>
      <c r="B38" s="91">
        <v>650</v>
      </c>
      <c r="C38" s="92">
        <v>1</v>
      </c>
      <c r="D38" s="92">
        <v>11</v>
      </c>
      <c r="E38" s="60"/>
      <c r="F38" s="93" t="s">
        <v>64</v>
      </c>
      <c r="G38" s="56">
        <f>G39</f>
        <v>50</v>
      </c>
      <c r="H38" s="56">
        <f t="shared" ref="H38:I42" si="10">H39</f>
        <v>-50</v>
      </c>
      <c r="I38" s="56">
        <f t="shared" si="10"/>
        <v>0</v>
      </c>
    </row>
    <row r="39" spans="1:10" ht="12.75" customHeight="1" x14ac:dyDescent="0.2">
      <c r="A39" s="71" t="s">
        <v>81</v>
      </c>
      <c r="B39" s="53">
        <v>650</v>
      </c>
      <c r="C39" s="11">
        <v>1</v>
      </c>
      <c r="D39" s="11">
        <v>11</v>
      </c>
      <c r="E39" s="68" t="s">
        <v>188</v>
      </c>
      <c r="F39" s="52" t="s">
        <v>64</v>
      </c>
      <c r="G39" s="9">
        <f>G40</f>
        <v>50</v>
      </c>
      <c r="H39" s="9">
        <f t="shared" si="10"/>
        <v>-50</v>
      </c>
      <c r="I39" s="9">
        <f t="shared" si="10"/>
        <v>0</v>
      </c>
    </row>
    <row r="40" spans="1:10" ht="35.25" customHeight="1" x14ac:dyDescent="0.2">
      <c r="A40" s="71" t="s">
        <v>118</v>
      </c>
      <c r="B40" s="53">
        <v>650</v>
      </c>
      <c r="C40" s="11">
        <v>1</v>
      </c>
      <c r="D40" s="11">
        <v>11</v>
      </c>
      <c r="E40" s="68" t="s">
        <v>196</v>
      </c>
      <c r="F40" s="52" t="s">
        <v>64</v>
      </c>
      <c r="G40" s="9">
        <f>G41</f>
        <v>50</v>
      </c>
      <c r="H40" s="9">
        <f t="shared" si="10"/>
        <v>-50</v>
      </c>
      <c r="I40" s="9">
        <f t="shared" si="10"/>
        <v>0</v>
      </c>
    </row>
    <row r="41" spans="1:10" ht="12" customHeight="1" x14ac:dyDescent="0.2">
      <c r="A41" s="71" t="s">
        <v>187</v>
      </c>
      <c r="B41" s="53">
        <v>650</v>
      </c>
      <c r="C41" s="11">
        <v>1</v>
      </c>
      <c r="D41" s="11">
        <v>11</v>
      </c>
      <c r="E41" s="68" t="s">
        <v>197</v>
      </c>
      <c r="F41" s="52"/>
      <c r="G41" s="10">
        <f>G42</f>
        <v>50</v>
      </c>
      <c r="H41" s="10">
        <f t="shared" si="10"/>
        <v>-50</v>
      </c>
      <c r="I41" s="10">
        <f t="shared" si="10"/>
        <v>0</v>
      </c>
    </row>
    <row r="42" spans="1:10" ht="11.25" customHeight="1" x14ac:dyDescent="0.2">
      <c r="A42" s="70" t="s">
        <v>74</v>
      </c>
      <c r="B42" s="53">
        <v>650</v>
      </c>
      <c r="C42" s="11">
        <v>1</v>
      </c>
      <c r="D42" s="11">
        <v>11</v>
      </c>
      <c r="E42" s="68" t="s">
        <v>197</v>
      </c>
      <c r="F42" s="52" t="s">
        <v>75</v>
      </c>
      <c r="G42" s="9">
        <f>G43</f>
        <v>50</v>
      </c>
      <c r="H42" s="9">
        <f t="shared" si="10"/>
        <v>-50</v>
      </c>
      <c r="I42" s="9">
        <f t="shared" si="10"/>
        <v>0</v>
      </c>
    </row>
    <row r="43" spans="1:10" x14ac:dyDescent="0.2">
      <c r="A43" s="70" t="s">
        <v>58</v>
      </c>
      <c r="B43" s="53">
        <v>650</v>
      </c>
      <c r="C43" s="11">
        <v>1</v>
      </c>
      <c r="D43" s="11">
        <v>11</v>
      </c>
      <c r="E43" s="68" t="s">
        <v>197</v>
      </c>
      <c r="F43" s="52" t="s">
        <v>52</v>
      </c>
      <c r="G43" s="10">
        <v>50</v>
      </c>
      <c r="H43" s="10">
        <v>-50</v>
      </c>
      <c r="I43" s="10">
        <f>G43+H43</f>
        <v>0</v>
      </c>
    </row>
    <row r="44" spans="1:10" ht="11.25" customHeight="1" x14ac:dyDescent="0.2">
      <c r="A44" s="72" t="s">
        <v>29</v>
      </c>
      <c r="B44" s="91">
        <v>650</v>
      </c>
      <c r="C44" s="92">
        <v>1</v>
      </c>
      <c r="D44" s="92">
        <v>13</v>
      </c>
      <c r="E44" s="60" t="s">
        <v>64</v>
      </c>
      <c r="F44" s="93" t="s">
        <v>64</v>
      </c>
      <c r="G44" s="56">
        <f>G50+G75+G88+G45</f>
        <v>5467</v>
      </c>
      <c r="H44" s="56">
        <f t="shared" ref="H44:I44" si="11">H50+H75+H88+H45</f>
        <v>89.649000000000001</v>
      </c>
      <c r="I44" s="56">
        <f t="shared" si="11"/>
        <v>5556.5990000000002</v>
      </c>
    </row>
    <row r="45" spans="1:10" s="179" customFormat="1" ht="11.25" customHeight="1" x14ac:dyDescent="0.2">
      <c r="A45" s="71" t="s">
        <v>81</v>
      </c>
      <c r="B45" s="53">
        <v>650</v>
      </c>
      <c r="C45" s="11">
        <v>1</v>
      </c>
      <c r="D45" s="11">
        <v>13</v>
      </c>
      <c r="E45" s="68" t="s">
        <v>188</v>
      </c>
      <c r="F45" s="52" t="s">
        <v>64</v>
      </c>
      <c r="G45" s="9">
        <f>G46</f>
        <v>0</v>
      </c>
      <c r="H45" s="9">
        <f t="shared" ref="H45:I48" si="12">H46</f>
        <v>50</v>
      </c>
      <c r="I45" s="9">
        <f t="shared" si="12"/>
        <v>50</v>
      </c>
      <c r="J45" s="5"/>
    </row>
    <row r="46" spans="1:10" s="179" customFormat="1" ht="11.25" customHeight="1" x14ac:dyDescent="0.2">
      <c r="A46" s="71" t="s">
        <v>118</v>
      </c>
      <c r="B46" s="53">
        <v>650</v>
      </c>
      <c r="C46" s="11">
        <v>1</v>
      </c>
      <c r="D46" s="11">
        <v>13</v>
      </c>
      <c r="E46" s="68" t="s">
        <v>196</v>
      </c>
      <c r="F46" s="52" t="s">
        <v>64</v>
      </c>
      <c r="G46" s="9">
        <f>G47</f>
        <v>0</v>
      </c>
      <c r="H46" s="9">
        <f t="shared" si="12"/>
        <v>50</v>
      </c>
      <c r="I46" s="9">
        <f t="shared" si="12"/>
        <v>50</v>
      </c>
      <c r="J46" s="5"/>
    </row>
    <row r="47" spans="1:10" s="179" customFormat="1" ht="11.25" customHeight="1" x14ac:dyDescent="0.2">
      <c r="A47" s="71" t="s">
        <v>187</v>
      </c>
      <c r="B47" s="53">
        <v>650</v>
      </c>
      <c r="C47" s="11">
        <v>1</v>
      </c>
      <c r="D47" s="11">
        <v>13</v>
      </c>
      <c r="E47" s="68" t="s">
        <v>197</v>
      </c>
      <c r="F47" s="52"/>
      <c r="G47" s="10">
        <f>G48</f>
        <v>0</v>
      </c>
      <c r="H47" s="10">
        <f t="shared" si="12"/>
        <v>50</v>
      </c>
      <c r="I47" s="10">
        <f t="shared" si="12"/>
        <v>50</v>
      </c>
      <c r="J47" s="5"/>
    </row>
    <row r="48" spans="1:10" s="179" customFormat="1" ht="11.25" customHeight="1" x14ac:dyDescent="0.2">
      <c r="A48" s="70" t="s">
        <v>74</v>
      </c>
      <c r="B48" s="53">
        <v>650</v>
      </c>
      <c r="C48" s="11">
        <v>1</v>
      </c>
      <c r="D48" s="11">
        <v>13</v>
      </c>
      <c r="E48" s="68" t="s">
        <v>197</v>
      </c>
      <c r="F48" s="52" t="s">
        <v>75</v>
      </c>
      <c r="G48" s="9">
        <f>G49</f>
        <v>0</v>
      </c>
      <c r="H48" s="9">
        <f t="shared" si="12"/>
        <v>50</v>
      </c>
      <c r="I48" s="9">
        <f t="shared" si="12"/>
        <v>50</v>
      </c>
      <c r="J48" s="5"/>
    </row>
    <row r="49" spans="1:10" s="179" customFormat="1" ht="11.25" customHeight="1" x14ac:dyDescent="0.2">
      <c r="A49" s="70" t="s">
        <v>58</v>
      </c>
      <c r="B49" s="53">
        <v>650</v>
      </c>
      <c r="C49" s="11">
        <v>1</v>
      </c>
      <c r="D49" s="11">
        <v>13</v>
      </c>
      <c r="E49" s="68" t="s">
        <v>197</v>
      </c>
      <c r="F49" s="52" t="s">
        <v>52</v>
      </c>
      <c r="G49" s="10">
        <v>0</v>
      </c>
      <c r="H49" s="10">
        <v>50</v>
      </c>
      <c r="I49" s="10">
        <f>G49+H49</f>
        <v>50</v>
      </c>
      <c r="J49" s="5"/>
    </row>
    <row r="50" spans="1:10" ht="26.25" customHeight="1" x14ac:dyDescent="0.2">
      <c r="A50" s="71" t="s">
        <v>311</v>
      </c>
      <c r="B50" s="53">
        <v>650</v>
      </c>
      <c r="C50" s="11">
        <v>1</v>
      </c>
      <c r="D50" s="11">
        <v>13</v>
      </c>
      <c r="E50" s="68" t="s">
        <v>189</v>
      </c>
      <c r="F50" s="52" t="s">
        <v>64</v>
      </c>
      <c r="G50" s="9">
        <f>G51+G71</f>
        <v>3804.2000000000003</v>
      </c>
      <c r="H50" s="9">
        <f>H51+H71</f>
        <v>39.649000000000001</v>
      </c>
      <c r="I50" s="9">
        <f>I51+I71</f>
        <v>3843.799</v>
      </c>
    </row>
    <row r="51" spans="1:10" ht="42" customHeight="1" x14ac:dyDescent="0.2">
      <c r="A51" s="71" t="s">
        <v>116</v>
      </c>
      <c r="B51" s="53">
        <v>650</v>
      </c>
      <c r="C51" s="11">
        <v>1</v>
      </c>
      <c r="D51" s="11">
        <v>13</v>
      </c>
      <c r="E51" s="68" t="s">
        <v>190</v>
      </c>
      <c r="F51" s="52" t="s">
        <v>64</v>
      </c>
      <c r="G51" s="9">
        <f>G52+G68</f>
        <v>3789.1000000000004</v>
      </c>
      <c r="H51" s="9">
        <f>H52+H68</f>
        <v>4.8999999999999488E-2</v>
      </c>
      <c r="I51" s="9">
        <f>I52+I68</f>
        <v>3789.0990000000002</v>
      </c>
    </row>
    <row r="52" spans="1:10" ht="23.25" customHeight="1" x14ac:dyDescent="0.2">
      <c r="A52" s="196" t="s">
        <v>232</v>
      </c>
      <c r="B52" s="53">
        <v>650</v>
      </c>
      <c r="C52" s="11">
        <v>1</v>
      </c>
      <c r="D52" s="11">
        <v>13</v>
      </c>
      <c r="E52" s="68" t="s">
        <v>198</v>
      </c>
      <c r="F52" s="52"/>
      <c r="G52" s="10">
        <f>G53+G58+G61</f>
        <v>3786.6000000000004</v>
      </c>
      <c r="H52" s="10">
        <f t="shared" ref="H52:I52" si="13">H53+H58+H61</f>
        <v>4.8999999999999488E-2</v>
      </c>
      <c r="I52" s="10">
        <f t="shared" si="13"/>
        <v>3786.5990000000002</v>
      </c>
    </row>
    <row r="53" spans="1:10" ht="33" customHeight="1" x14ac:dyDescent="0.2">
      <c r="A53" s="70" t="s">
        <v>68</v>
      </c>
      <c r="B53" s="53">
        <v>650</v>
      </c>
      <c r="C53" s="11">
        <v>1</v>
      </c>
      <c r="D53" s="11">
        <v>13</v>
      </c>
      <c r="E53" s="68" t="s">
        <v>198</v>
      </c>
      <c r="F53" s="52" t="s">
        <v>69</v>
      </c>
      <c r="G53" s="10">
        <f>G54</f>
        <v>3579</v>
      </c>
      <c r="H53" s="10">
        <f t="shared" ref="H53:I53" si="14">H54</f>
        <v>0</v>
      </c>
      <c r="I53" s="10">
        <f t="shared" si="14"/>
        <v>3579</v>
      </c>
    </row>
    <row r="54" spans="1:10" x14ac:dyDescent="0.2">
      <c r="A54" s="70" t="s">
        <v>70</v>
      </c>
      <c r="B54" s="53">
        <v>650</v>
      </c>
      <c r="C54" s="11">
        <v>1</v>
      </c>
      <c r="D54" s="11">
        <v>13</v>
      </c>
      <c r="E54" s="68" t="s">
        <v>198</v>
      </c>
      <c r="F54" s="52" t="s">
        <v>71</v>
      </c>
      <c r="G54" s="10">
        <f>G55+G56+G57</f>
        <v>3579</v>
      </c>
      <c r="H54" s="10">
        <f t="shared" ref="H54:I54" si="15">H55+H56+H57</f>
        <v>0</v>
      </c>
      <c r="I54" s="10">
        <f t="shared" si="15"/>
        <v>3579</v>
      </c>
    </row>
    <row r="55" spans="1:10" x14ac:dyDescent="0.2">
      <c r="A55" s="70" t="s">
        <v>111</v>
      </c>
      <c r="B55" s="53">
        <v>650</v>
      </c>
      <c r="C55" s="11">
        <v>1</v>
      </c>
      <c r="D55" s="11">
        <v>13</v>
      </c>
      <c r="E55" s="68" t="s">
        <v>198</v>
      </c>
      <c r="F55" s="52">
        <v>111</v>
      </c>
      <c r="G55" s="10">
        <v>2595</v>
      </c>
      <c r="H55" s="10">
        <v>0</v>
      </c>
      <c r="I55" s="10">
        <f>G55</f>
        <v>2595</v>
      </c>
    </row>
    <row r="56" spans="1:10" ht="22.5" x14ac:dyDescent="0.2">
      <c r="A56" s="70" t="s">
        <v>59</v>
      </c>
      <c r="B56" s="53">
        <v>650</v>
      </c>
      <c r="C56" s="11">
        <v>1</v>
      </c>
      <c r="D56" s="11">
        <v>13</v>
      </c>
      <c r="E56" s="68" t="s">
        <v>198</v>
      </c>
      <c r="F56" s="52">
        <v>112</v>
      </c>
      <c r="G56" s="10">
        <v>200</v>
      </c>
      <c r="H56" s="10">
        <v>0</v>
      </c>
      <c r="I56" s="10">
        <f>G56</f>
        <v>200</v>
      </c>
    </row>
    <row r="57" spans="1:10" ht="33.75" x14ac:dyDescent="0.2">
      <c r="A57" s="70" t="s">
        <v>112</v>
      </c>
      <c r="B57" s="53">
        <v>650</v>
      </c>
      <c r="C57" s="11">
        <v>1</v>
      </c>
      <c r="D57" s="11">
        <v>13</v>
      </c>
      <c r="E57" s="68" t="s">
        <v>198</v>
      </c>
      <c r="F57" s="52">
        <v>119</v>
      </c>
      <c r="G57" s="9">
        <v>784</v>
      </c>
      <c r="H57" s="10">
        <v>0</v>
      </c>
      <c r="I57" s="10">
        <f>G57</f>
        <v>784</v>
      </c>
    </row>
    <row r="58" spans="1:10" ht="22.5" x14ac:dyDescent="0.2">
      <c r="A58" s="70" t="s">
        <v>124</v>
      </c>
      <c r="B58" s="53">
        <v>650</v>
      </c>
      <c r="C58" s="11">
        <v>1</v>
      </c>
      <c r="D58" s="11">
        <v>13</v>
      </c>
      <c r="E58" s="68" t="s">
        <v>198</v>
      </c>
      <c r="F58" s="52" t="s">
        <v>65</v>
      </c>
      <c r="G58" s="9">
        <f>G59</f>
        <v>191.8</v>
      </c>
      <c r="H58" s="9">
        <f t="shared" ref="H58:I59" si="16">H59</f>
        <v>-8.6999999999999993</v>
      </c>
      <c r="I58" s="9">
        <f t="shared" si="16"/>
        <v>183.05</v>
      </c>
    </row>
    <row r="59" spans="1:10" ht="22.5" x14ac:dyDescent="0.2">
      <c r="A59" s="70" t="s">
        <v>66</v>
      </c>
      <c r="B59" s="53">
        <v>650</v>
      </c>
      <c r="C59" s="11">
        <v>1</v>
      </c>
      <c r="D59" s="11">
        <v>13</v>
      </c>
      <c r="E59" s="68" t="s">
        <v>198</v>
      </c>
      <c r="F59" s="52" t="s">
        <v>67</v>
      </c>
      <c r="G59" s="9">
        <f>G60</f>
        <v>191.8</v>
      </c>
      <c r="H59" s="9">
        <f t="shared" si="16"/>
        <v>-8.6999999999999993</v>
      </c>
      <c r="I59" s="9">
        <f t="shared" si="16"/>
        <v>183.05</v>
      </c>
    </row>
    <row r="60" spans="1:10" ht="22.5" x14ac:dyDescent="0.2">
      <c r="A60" s="70" t="s">
        <v>57</v>
      </c>
      <c r="B60" s="53">
        <v>650</v>
      </c>
      <c r="C60" s="11">
        <v>1</v>
      </c>
      <c r="D60" s="11">
        <v>13</v>
      </c>
      <c r="E60" s="68" t="s">
        <v>198</v>
      </c>
      <c r="F60" s="52">
        <v>244</v>
      </c>
      <c r="G60" s="10">
        <f>50+65.9+11+15+33+5.9+9.5+1.5</f>
        <v>191.8</v>
      </c>
      <c r="H60" s="10">
        <v>-8.6999999999999993</v>
      </c>
      <c r="I60" s="10">
        <v>183.05</v>
      </c>
    </row>
    <row r="61" spans="1:10" x14ac:dyDescent="0.2">
      <c r="A61" s="70" t="s">
        <v>74</v>
      </c>
      <c r="B61" s="53">
        <v>650</v>
      </c>
      <c r="C61" s="11">
        <v>1</v>
      </c>
      <c r="D61" s="11">
        <v>13</v>
      </c>
      <c r="E61" s="68" t="s">
        <v>198</v>
      </c>
      <c r="F61" s="52" t="s">
        <v>75</v>
      </c>
      <c r="G61" s="9">
        <f>G64</f>
        <v>15.8</v>
      </c>
      <c r="H61" s="9">
        <f>H64+H62</f>
        <v>8.7489999999999988</v>
      </c>
      <c r="I61" s="9">
        <f>I64+I62</f>
        <v>24.548999999999999</v>
      </c>
    </row>
    <row r="62" spans="1:10" x14ac:dyDescent="0.2">
      <c r="A62" s="70" t="s">
        <v>358</v>
      </c>
      <c r="B62" s="53" t="s">
        <v>326</v>
      </c>
      <c r="C62" s="11">
        <v>1</v>
      </c>
      <c r="D62" s="11">
        <v>13</v>
      </c>
      <c r="E62" s="68" t="s">
        <v>198</v>
      </c>
      <c r="F62" s="52">
        <v>830</v>
      </c>
      <c r="G62" s="9">
        <f>G63</f>
        <v>0</v>
      </c>
      <c r="H62" s="9">
        <f>H63</f>
        <v>2.331</v>
      </c>
      <c r="I62" s="9">
        <f>I63</f>
        <v>2.331</v>
      </c>
    </row>
    <row r="63" spans="1:10" ht="75.75" customHeight="1" x14ac:dyDescent="0.2">
      <c r="A63" s="70" t="s">
        <v>359</v>
      </c>
      <c r="B63" s="53" t="s">
        <v>326</v>
      </c>
      <c r="C63" s="11">
        <v>1</v>
      </c>
      <c r="D63" s="11">
        <v>13</v>
      </c>
      <c r="E63" s="68" t="s">
        <v>198</v>
      </c>
      <c r="F63" s="52">
        <v>831</v>
      </c>
      <c r="G63" s="9">
        <v>0</v>
      </c>
      <c r="H63" s="9">
        <v>2.331</v>
      </c>
      <c r="I63" s="9">
        <v>2.331</v>
      </c>
    </row>
    <row r="64" spans="1:10" x14ac:dyDescent="0.2">
      <c r="A64" s="70" t="s">
        <v>76</v>
      </c>
      <c r="B64" s="53">
        <v>650</v>
      </c>
      <c r="C64" s="11">
        <v>1</v>
      </c>
      <c r="D64" s="11">
        <v>13</v>
      </c>
      <c r="E64" s="68" t="s">
        <v>198</v>
      </c>
      <c r="F64" s="52" t="s">
        <v>77</v>
      </c>
      <c r="G64" s="9">
        <f>G65+G67</f>
        <v>15.8</v>
      </c>
      <c r="H64" s="9">
        <f>H65+H67+H66</f>
        <v>6.4179999999999993</v>
      </c>
      <c r="I64" s="9">
        <f>I65+I67+I66</f>
        <v>22.218</v>
      </c>
    </row>
    <row r="65" spans="1:9" ht="18" customHeight="1" x14ac:dyDescent="0.2">
      <c r="A65" s="70" t="s">
        <v>113</v>
      </c>
      <c r="B65" s="53" t="s">
        <v>326</v>
      </c>
      <c r="C65" s="11">
        <v>1</v>
      </c>
      <c r="D65" s="11">
        <v>13</v>
      </c>
      <c r="E65" s="68" t="s">
        <v>198</v>
      </c>
      <c r="F65" s="52">
        <v>851</v>
      </c>
      <c r="G65" s="10">
        <v>15</v>
      </c>
      <c r="H65" s="10">
        <v>-15</v>
      </c>
      <c r="I65" s="10">
        <f>G65+H65</f>
        <v>0</v>
      </c>
    </row>
    <row r="66" spans="1:9" ht="18" customHeight="1" x14ac:dyDescent="0.2">
      <c r="A66" s="70" t="s">
        <v>114</v>
      </c>
      <c r="B66" s="53" t="s">
        <v>326</v>
      </c>
      <c r="C66" s="11">
        <v>1</v>
      </c>
      <c r="D66" s="11">
        <v>13</v>
      </c>
      <c r="E66" s="68" t="s">
        <v>198</v>
      </c>
      <c r="F66" s="52">
        <v>852</v>
      </c>
      <c r="G66" s="10">
        <v>0</v>
      </c>
      <c r="H66" s="10">
        <v>21.234999999999999</v>
      </c>
      <c r="I66" s="10">
        <f>G66+H66</f>
        <v>21.234999999999999</v>
      </c>
    </row>
    <row r="67" spans="1:9" ht="13.5" customHeight="1" x14ac:dyDescent="0.2">
      <c r="A67" s="70" t="s">
        <v>114</v>
      </c>
      <c r="B67" s="53" t="s">
        <v>326</v>
      </c>
      <c r="C67" s="11">
        <v>1</v>
      </c>
      <c r="D67" s="11">
        <v>13</v>
      </c>
      <c r="E67" s="68" t="s">
        <v>198</v>
      </c>
      <c r="F67" s="52">
        <v>853</v>
      </c>
      <c r="G67" s="10">
        <v>0.8</v>
      </c>
      <c r="H67" s="10">
        <f>I67-G67</f>
        <v>0.18299999999999994</v>
      </c>
      <c r="I67" s="10">
        <v>0.98299999999999998</v>
      </c>
    </row>
    <row r="68" spans="1:9" ht="13.5" customHeight="1" x14ac:dyDescent="0.2">
      <c r="A68" s="70" t="s">
        <v>99</v>
      </c>
      <c r="B68" s="53" t="s">
        <v>326</v>
      </c>
      <c r="C68" s="11">
        <v>1</v>
      </c>
      <c r="D68" s="11">
        <v>13</v>
      </c>
      <c r="E68" s="68" t="s">
        <v>339</v>
      </c>
      <c r="F68" s="52"/>
      <c r="G68" s="10">
        <f>G69</f>
        <v>2.5</v>
      </c>
      <c r="H68" s="10">
        <f t="shared" ref="H68:I69" si="17">H69</f>
        <v>0</v>
      </c>
      <c r="I68" s="10">
        <f t="shared" si="17"/>
        <v>2.5</v>
      </c>
    </row>
    <row r="69" spans="1:9" ht="13.5" customHeight="1" x14ac:dyDescent="0.2">
      <c r="A69" s="70" t="s">
        <v>76</v>
      </c>
      <c r="B69" s="53" t="s">
        <v>326</v>
      </c>
      <c r="C69" s="11">
        <v>1</v>
      </c>
      <c r="D69" s="11">
        <v>13</v>
      </c>
      <c r="E69" s="68" t="s">
        <v>339</v>
      </c>
      <c r="F69" s="52">
        <v>850</v>
      </c>
      <c r="G69" s="10">
        <f>G70</f>
        <v>2.5</v>
      </c>
      <c r="H69" s="10">
        <f t="shared" si="17"/>
        <v>0</v>
      </c>
      <c r="I69" s="10">
        <f t="shared" si="17"/>
        <v>2.5</v>
      </c>
    </row>
    <row r="70" spans="1:9" ht="13.5" customHeight="1" x14ac:dyDescent="0.2">
      <c r="A70" s="70" t="s">
        <v>114</v>
      </c>
      <c r="B70" s="53" t="s">
        <v>326</v>
      </c>
      <c r="C70" s="11">
        <v>1</v>
      </c>
      <c r="D70" s="11">
        <v>13</v>
      </c>
      <c r="E70" s="68" t="s">
        <v>339</v>
      </c>
      <c r="F70" s="52">
        <v>853</v>
      </c>
      <c r="G70" s="10">
        <v>2.5</v>
      </c>
      <c r="H70" s="10">
        <v>0</v>
      </c>
      <c r="I70" s="10">
        <f>G70</f>
        <v>2.5</v>
      </c>
    </row>
    <row r="71" spans="1:9" ht="23.25" customHeight="1" x14ac:dyDescent="0.2">
      <c r="A71" s="70" t="s">
        <v>281</v>
      </c>
      <c r="B71" s="53">
        <v>650</v>
      </c>
      <c r="C71" s="11">
        <v>1</v>
      </c>
      <c r="D71" s="11">
        <v>13</v>
      </c>
      <c r="E71" s="68" t="s">
        <v>282</v>
      </c>
      <c r="F71" s="52"/>
      <c r="G71" s="10">
        <f>G72</f>
        <v>15.1</v>
      </c>
      <c r="H71" s="10">
        <f t="shared" ref="H71:I73" si="18">H72</f>
        <v>39.6</v>
      </c>
      <c r="I71" s="10">
        <f t="shared" si="18"/>
        <v>54.7</v>
      </c>
    </row>
    <row r="72" spans="1:9" ht="20.25" customHeight="1" x14ac:dyDescent="0.2">
      <c r="A72" s="70" t="s">
        <v>99</v>
      </c>
      <c r="B72" s="53">
        <v>650</v>
      </c>
      <c r="C72" s="11">
        <v>1</v>
      </c>
      <c r="D72" s="11">
        <v>13</v>
      </c>
      <c r="E72" s="68" t="s">
        <v>283</v>
      </c>
      <c r="F72" s="52">
        <v>200</v>
      </c>
      <c r="G72" s="10">
        <f>G73</f>
        <v>15.1</v>
      </c>
      <c r="H72" s="10">
        <f t="shared" si="18"/>
        <v>39.6</v>
      </c>
      <c r="I72" s="10">
        <f t="shared" si="18"/>
        <v>54.7</v>
      </c>
    </row>
    <row r="73" spans="1:9" ht="22.5" x14ac:dyDescent="0.2">
      <c r="A73" s="70" t="s">
        <v>66</v>
      </c>
      <c r="B73" s="53">
        <v>650</v>
      </c>
      <c r="C73" s="11">
        <v>1</v>
      </c>
      <c r="D73" s="11">
        <v>13</v>
      </c>
      <c r="E73" s="68" t="s">
        <v>283</v>
      </c>
      <c r="F73" s="52">
        <v>240</v>
      </c>
      <c r="G73" s="10">
        <f>G74</f>
        <v>15.1</v>
      </c>
      <c r="H73" s="10">
        <f t="shared" si="18"/>
        <v>39.6</v>
      </c>
      <c r="I73" s="10">
        <f t="shared" si="18"/>
        <v>54.7</v>
      </c>
    </row>
    <row r="74" spans="1:9" ht="22.5" x14ac:dyDescent="0.2">
      <c r="A74" s="70" t="s">
        <v>57</v>
      </c>
      <c r="B74" s="53">
        <v>650</v>
      </c>
      <c r="C74" s="11">
        <v>1</v>
      </c>
      <c r="D74" s="11">
        <v>13</v>
      </c>
      <c r="E74" s="68" t="s">
        <v>283</v>
      </c>
      <c r="F74" s="52">
        <v>244</v>
      </c>
      <c r="G74" s="10">
        <v>15.1</v>
      </c>
      <c r="H74" s="10">
        <v>39.6</v>
      </c>
      <c r="I74" s="10">
        <f>G74+H74</f>
        <v>54.7</v>
      </c>
    </row>
    <row r="75" spans="1:9" ht="25.5" customHeight="1" x14ac:dyDescent="0.2">
      <c r="A75" s="70" t="s">
        <v>313</v>
      </c>
      <c r="B75" s="53">
        <v>650</v>
      </c>
      <c r="C75" s="11">
        <v>1</v>
      </c>
      <c r="D75" s="11">
        <v>13</v>
      </c>
      <c r="E75" s="68" t="s">
        <v>199</v>
      </c>
      <c r="F75" s="52"/>
      <c r="G75" s="9">
        <f>G76+G85</f>
        <v>1660.8</v>
      </c>
      <c r="H75" s="9">
        <f t="shared" ref="H75:I75" si="19">H76+H85</f>
        <v>0</v>
      </c>
      <c r="I75" s="9">
        <f t="shared" si="19"/>
        <v>1660.8</v>
      </c>
    </row>
    <row r="76" spans="1:9" ht="33.75" x14ac:dyDescent="0.2">
      <c r="A76" s="70" t="s">
        <v>119</v>
      </c>
      <c r="B76" s="53">
        <v>650</v>
      </c>
      <c r="C76" s="11">
        <v>1</v>
      </c>
      <c r="D76" s="11">
        <v>13</v>
      </c>
      <c r="E76" s="68" t="s">
        <v>200</v>
      </c>
      <c r="F76" s="52"/>
      <c r="G76" s="9">
        <f>G77</f>
        <v>1535.8</v>
      </c>
      <c r="H76" s="9">
        <f t="shared" ref="H76:I76" si="20">H77</f>
        <v>0</v>
      </c>
      <c r="I76" s="9">
        <f t="shared" si="20"/>
        <v>1535.8</v>
      </c>
    </row>
    <row r="77" spans="1:9" ht="22.5" x14ac:dyDescent="0.2">
      <c r="A77" s="70" t="s">
        <v>100</v>
      </c>
      <c r="B77" s="53">
        <v>650</v>
      </c>
      <c r="C77" s="11">
        <v>1</v>
      </c>
      <c r="D77" s="11">
        <v>13</v>
      </c>
      <c r="E77" s="68" t="s">
        <v>201</v>
      </c>
      <c r="F77" s="52"/>
      <c r="G77" s="9">
        <f>G78+G82</f>
        <v>1535.8</v>
      </c>
      <c r="H77" s="9">
        <f t="shared" ref="H77:I77" si="21">H78+H82</f>
        <v>0</v>
      </c>
      <c r="I77" s="9">
        <f t="shared" si="21"/>
        <v>1535.8</v>
      </c>
    </row>
    <row r="78" spans="1:9" ht="22.5" customHeight="1" x14ac:dyDescent="0.2">
      <c r="A78" s="70" t="s">
        <v>124</v>
      </c>
      <c r="B78" s="53">
        <v>650</v>
      </c>
      <c r="C78" s="11">
        <v>1</v>
      </c>
      <c r="D78" s="11">
        <v>13</v>
      </c>
      <c r="E78" s="68" t="s">
        <v>201</v>
      </c>
      <c r="F78" s="52" t="s">
        <v>65</v>
      </c>
      <c r="G78" s="9">
        <f>G79</f>
        <v>1533.8</v>
      </c>
      <c r="H78" s="9">
        <f t="shared" ref="H78:I78" si="22">H79</f>
        <v>0</v>
      </c>
      <c r="I78" s="9">
        <f t="shared" si="22"/>
        <v>1533.8</v>
      </c>
    </row>
    <row r="79" spans="1:9" ht="22.5" x14ac:dyDescent="0.2">
      <c r="A79" s="70" t="s">
        <v>66</v>
      </c>
      <c r="B79" s="53">
        <v>650</v>
      </c>
      <c r="C79" s="11">
        <v>1</v>
      </c>
      <c r="D79" s="11">
        <v>13</v>
      </c>
      <c r="E79" s="68" t="s">
        <v>201</v>
      </c>
      <c r="F79" s="52" t="s">
        <v>67</v>
      </c>
      <c r="G79" s="9">
        <f>G81+G80</f>
        <v>1533.8</v>
      </c>
      <c r="H79" s="9">
        <f t="shared" ref="H79:I79" si="23">H81+H80</f>
        <v>0</v>
      </c>
      <c r="I79" s="9">
        <f t="shared" si="23"/>
        <v>1533.8</v>
      </c>
    </row>
    <row r="80" spans="1:9" ht="22.5" x14ac:dyDescent="0.2">
      <c r="A80" s="70" t="s">
        <v>62</v>
      </c>
      <c r="B80" s="53">
        <v>650</v>
      </c>
      <c r="C80" s="11">
        <v>1</v>
      </c>
      <c r="D80" s="11">
        <v>13</v>
      </c>
      <c r="E80" s="68" t="s">
        <v>201</v>
      </c>
      <c r="F80" s="52">
        <v>243</v>
      </c>
      <c r="G80" s="9">
        <v>205.5</v>
      </c>
      <c r="H80" s="10">
        <v>0</v>
      </c>
      <c r="I80" s="10">
        <f>G80</f>
        <v>205.5</v>
      </c>
    </row>
    <row r="81" spans="1:9" ht="22.5" x14ac:dyDescent="0.2">
      <c r="A81" s="70" t="s">
        <v>57</v>
      </c>
      <c r="B81" s="53">
        <v>650</v>
      </c>
      <c r="C81" s="11">
        <v>1</v>
      </c>
      <c r="D81" s="11">
        <v>13</v>
      </c>
      <c r="E81" s="68" t="s">
        <v>201</v>
      </c>
      <c r="F81" s="52">
        <v>244</v>
      </c>
      <c r="G81" s="10">
        <f>563+206.5+77.8+68+0.7+1+10+235+166.3</f>
        <v>1328.3</v>
      </c>
      <c r="H81" s="10">
        <v>0</v>
      </c>
      <c r="I81" s="10">
        <f>G81</f>
        <v>1328.3</v>
      </c>
    </row>
    <row r="82" spans="1:9" x14ac:dyDescent="0.2">
      <c r="A82" s="70" t="s">
        <v>74</v>
      </c>
      <c r="B82" s="53">
        <v>650</v>
      </c>
      <c r="C82" s="11">
        <v>1</v>
      </c>
      <c r="D82" s="11">
        <v>13</v>
      </c>
      <c r="E82" s="68" t="s">
        <v>201</v>
      </c>
      <c r="F82" s="52" t="s">
        <v>75</v>
      </c>
      <c r="G82" s="9">
        <f>G83</f>
        <v>2</v>
      </c>
      <c r="H82" s="9">
        <f t="shared" ref="H82:I83" si="24">H83</f>
        <v>0</v>
      </c>
      <c r="I82" s="9">
        <f t="shared" si="24"/>
        <v>2</v>
      </c>
    </row>
    <row r="83" spans="1:9" x14ac:dyDescent="0.2">
      <c r="A83" s="70" t="s">
        <v>76</v>
      </c>
      <c r="B83" s="53">
        <v>650</v>
      </c>
      <c r="C83" s="11">
        <v>1</v>
      </c>
      <c r="D83" s="11">
        <v>13</v>
      </c>
      <c r="E83" s="68" t="s">
        <v>201</v>
      </c>
      <c r="F83" s="52" t="s">
        <v>77</v>
      </c>
      <c r="G83" s="9">
        <f>G84</f>
        <v>2</v>
      </c>
      <c r="H83" s="9">
        <f t="shared" si="24"/>
        <v>0</v>
      </c>
      <c r="I83" s="9">
        <f t="shared" si="24"/>
        <v>2</v>
      </c>
    </row>
    <row r="84" spans="1:9" ht="16.5" customHeight="1" x14ac:dyDescent="0.2">
      <c r="A84" s="70" t="s">
        <v>113</v>
      </c>
      <c r="B84" s="53">
        <v>650</v>
      </c>
      <c r="C84" s="11">
        <v>1</v>
      </c>
      <c r="D84" s="11">
        <v>13</v>
      </c>
      <c r="E84" s="68" t="s">
        <v>201</v>
      </c>
      <c r="F84" s="52">
        <v>851</v>
      </c>
      <c r="G84" s="10">
        <v>2</v>
      </c>
      <c r="H84" s="10">
        <v>0</v>
      </c>
      <c r="I84" s="10">
        <f>G84</f>
        <v>2</v>
      </c>
    </row>
    <row r="85" spans="1:9" ht="30" customHeight="1" x14ac:dyDescent="0.2">
      <c r="A85" s="70" t="s">
        <v>100</v>
      </c>
      <c r="B85" s="53" t="s">
        <v>326</v>
      </c>
      <c r="C85" s="11">
        <v>1</v>
      </c>
      <c r="D85" s="11">
        <v>13</v>
      </c>
      <c r="E85" s="68" t="s">
        <v>325</v>
      </c>
      <c r="F85" s="52"/>
      <c r="G85" s="10">
        <f>G86</f>
        <v>125</v>
      </c>
      <c r="H85" s="10">
        <f t="shared" ref="H85:I86" si="25">H86</f>
        <v>0</v>
      </c>
      <c r="I85" s="10">
        <f t="shared" si="25"/>
        <v>125</v>
      </c>
    </row>
    <row r="86" spans="1:9" ht="25.5" customHeight="1" x14ac:dyDescent="0.2">
      <c r="A86" s="70" t="s">
        <v>66</v>
      </c>
      <c r="B86" s="53" t="s">
        <v>326</v>
      </c>
      <c r="C86" s="11">
        <v>1</v>
      </c>
      <c r="D86" s="11">
        <v>13</v>
      </c>
      <c r="E86" s="68" t="s">
        <v>327</v>
      </c>
      <c r="F86" s="52">
        <v>240</v>
      </c>
      <c r="G86" s="10">
        <f>G87</f>
        <v>125</v>
      </c>
      <c r="H86" s="10">
        <f t="shared" si="25"/>
        <v>0</v>
      </c>
      <c r="I86" s="10">
        <f t="shared" si="25"/>
        <v>125</v>
      </c>
    </row>
    <row r="87" spans="1:9" ht="30" customHeight="1" x14ac:dyDescent="0.2">
      <c r="A87" s="70" t="s">
        <v>57</v>
      </c>
      <c r="B87" s="53" t="s">
        <v>326</v>
      </c>
      <c r="C87" s="11">
        <v>1</v>
      </c>
      <c r="D87" s="11">
        <v>13</v>
      </c>
      <c r="E87" s="68" t="s">
        <v>327</v>
      </c>
      <c r="F87" s="52">
        <v>244</v>
      </c>
      <c r="G87" s="10">
        <f>75+50</f>
        <v>125</v>
      </c>
      <c r="H87" s="10">
        <v>0</v>
      </c>
      <c r="I87" s="10">
        <f>G87</f>
        <v>125</v>
      </c>
    </row>
    <row r="88" spans="1:9" ht="36.75" customHeight="1" x14ac:dyDescent="0.2">
      <c r="A88" s="70" t="s">
        <v>314</v>
      </c>
      <c r="B88" s="53">
        <v>650</v>
      </c>
      <c r="C88" s="11">
        <v>1</v>
      </c>
      <c r="D88" s="11">
        <v>13</v>
      </c>
      <c r="E88" s="68" t="s">
        <v>202</v>
      </c>
      <c r="F88" s="52"/>
      <c r="G88" s="9">
        <f>G89+G95</f>
        <v>2</v>
      </c>
      <c r="H88" s="9">
        <f t="shared" ref="H88:I88" si="26">H89+H95</f>
        <v>0</v>
      </c>
      <c r="I88" s="9">
        <f t="shared" si="26"/>
        <v>2</v>
      </c>
    </row>
    <row r="89" spans="1:9" ht="36" customHeight="1" x14ac:dyDescent="0.2">
      <c r="A89" s="70" t="s">
        <v>243</v>
      </c>
      <c r="B89" s="53">
        <v>650</v>
      </c>
      <c r="C89" s="11">
        <v>1</v>
      </c>
      <c r="D89" s="11">
        <v>13</v>
      </c>
      <c r="E89" s="68" t="s">
        <v>244</v>
      </c>
      <c r="F89" s="52"/>
      <c r="G89" s="9">
        <f>G90</f>
        <v>1</v>
      </c>
      <c r="H89" s="9">
        <f t="shared" ref="H89:I93" si="27">H90</f>
        <v>0</v>
      </c>
      <c r="I89" s="9">
        <f t="shared" si="27"/>
        <v>1</v>
      </c>
    </row>
    <row r="90" spans="1:9" ht="33.75" customHeight="1" x14ac:dyDescent="0.2">
      <c r="A90" s="70" t="s">
        <v>306</v>
      </c>
      <c r="B90" s="53">
        <v>650</v>
      </c>
      <c r="C90" s="11">
        <v>1</v>
      </c>
      <c r="D90" s="11">
        <v>13</v>
      </c>
      <c r="E90" s="68" t="s">
        <v>245</v>
      </c>
      <c r="F90" s="52"/>
      <c r="G90" s="9">
        <f>G91</f>
        <v>1</v>
      </c>
      <c r="H90" s="9">
        <f t="shared" si="27"/>
        <v>0</v>
      </c>
      <c r="I90" s="9">
        <f t="shared" si="27"/>
        <v>1</v>
      </c>
    </row>
    <row r="91" spans="1:9" ht="29.25" customHeight="1" x14ac:dyDescent="0.2">
      <c r="A91" s="70" t="s">
        <v>100</v>
      </c>
      <c r="B91" s="53">
        <v>650</v>
      </c>
      <c r="C91" s="11">
        <v>1</v>
      </c>
      <c r="D91" s="11">
        <v>13</v>
      </c>
      <c r="E91" s="68" t="s">
        <v>246</v>
      </c>
      <c r="F91" s="52"/>
      <c r="G91" s="9">
        <f>G92</f>
        <v>1</v>
      </c>
      <c r="H91" s="9">
        <f t="shared" si="27"/>
        <v>0</v>
      </c>
      <c r="I91" s="9">
        <f t="shared" si="27"/>
        <v>1</v>
      </c>
    </row>
    <row r="92" spans="1:9" ht="22.5" customHeight="1" x14ac:dyDescent="0.2">
      <c r="A92" s="70" t="s">
        <v>124</v>
      </c>
      <c r="B92" s="53">
        <v>650</v>
      </c>
      <c r="C92" s="11">
        <v>1</v>
      </c>
      <c r="D92" s="11">
        <v>13</v>
      </c>
      <c r="E92" s="68" t="s">
        <v>246</v>
      </c>
      <c r="F92" s="52">
        <v>200</v>
      </c>
      <c r="G92" s="9">
        <f>G93</f>
        <v>1</v>
      </c>
      <c r="H92" s="9">
        <f t="shared" si="27"/>
        <v>0</v>
      </c>
      <c r="I92" s="9">
        <f t="shared" si="27"/>
        <v>1</v>
      </c>
    </row>
    <row r="93" spans="1:9" ht="22.5" customHeight="1" x14ac:dyDescent="0.2">
      <c r="A93" s="70" t="s">
        <v>66</v>
      </c>
      <c r="B93" s="53">
        <v>650</v>
      </c>
      <c r="C93" s="11">
        <v>1</v>
      </c>
      <c r="D93" s="11">
        <v>13</v>
      </c>
      <c r="E93" s="68" t="s">
        <v>246</v>
      </c>
      <c r="F93" s="52">
        <v>240</v>
      </c>
      <c r="G93" s="9">
        <f>G94</f>
        <v>1</v>
      </c>
      <c r="H93" s="9">
        <f t="shared" si="27"/>
        <v>0</v>
      </c>
      <c r="I93" s="9">
        <f t="shared" si="27"/>
        <v>1</v>
      </c>
    </row>
    <row r="94" spans="1:9" ht="24.75" customHeight="1" x14ac:dyDescent="0.2">
      <c r="A94" s="70" t="s">
        <v>57</v>
      </c>
      <c r="B94" s="53">
        <v>650</v>
      </c>
      <c r="C94" s="11">
        <v>1</v>
      </c>
      <c r="D94" s="11">
        <v>13</v>
      </c>
      <c r="E94" s="68" t="s">
        <v>246</v>
      </c>
      <c r="F94" s="52">
        <v>244</v>
      </c>
      <c r="G94" s="9">
        <v>1</v>
      </c>
      <c r="H94" s="10">
        <v>0</v>
      </c>
      <c r="I94" s="10">
        <f>G94+H94</f>
        <v>1</v>
      </c>
    </row>
    <row r="95" spans="1:9" ht="22.5" customHeight="1" x14ac:dyDescent="0.2">
      <c r="A95" s="70" t="s">
        <v>248</v>
      </c>
      <c r="B95" s="53">
        <v>650</v>
      </c>
      <c r="C95" s="11">
        <v>1</v>
      </c>
      <c r="D95" s="11">
        <v>13</v>
      </c>
      <c r="E95" s="68" t="s">
        <v>247</v>
      </c>
      <c r="F95" s="52"/>
      <c r="G95" s="9">
        <f>G96</f>
        <v>1</v>
      </c>
      <c r="H95" s="9">
        <f t="shared" ref="H95:I99" si="28">H96</f>
        <v>0</v>
      </c>
      <c r="I95" s="9">
        <f t="shared" si="28"/>
        <v>1</v>
      </c>
    </row>
    <row r="96" spans="1:9" ht="48" customHeight="1" x14ac:dyDescent="0.2">
      <c r="A96" s="70" t="s">
        <v>249</v>
      </c>
      <c r="B96" s="53">
        <v>650</v>
      </c>
      <c r="C96" s="11">
        <v>1</v>
      </c>
      <c r="D96" s="11">
        <v>13</v>
      </c>
      <c r="E96" s="68" t="s">
        <v>250</v>
      </c>
      <c r="F96" s="52"/>
      <c r="G96" s="9">
        <f>G97</f>
        <v>1</v>
      </c>
      <c r="H96" s="9">
        <f t="shared" si="28"/>
        <v>0</v>
      </c>
      <c r="I96" s="9">
        <f t="shared" si="28"/>
        <v>1</v>
      </c>
    </row>
    <row r="97" spans="1:10" ht="22.5" customHeight="1" x14ac:dyDescent="0.2">
      <c r="A97" s="70" t="s">
        <v>100</v>
      </c>
      <c r="B97" s="53">
        <v>650</v>
      </c>
      <c r="C97" s="11">
        <v>1</v>
      </c>
      <c r="D97" s="11">
        <v>13</v>
      </c>
      <c r="E97" s="68" t="s">
        <v>251</v>
      </c>
      <c r="F97" s="52"/>
      <c r="G97" s="9">
        <f>G98</f>
        <v>1</v>
      </c>
      <c r="H97" s="9">
        <f t="shared" si="28"/>
        <v>0</v>
      </c>
      <c r="I97" s="9">
        <f t="shared" si="28"/>
        <v>1</v>
      </c>
    </row>
    <row r="98" spans="1:10" ht="22.5" customHeight="1" x14ac:dyDescent="0.2">
      <c r="A98" s="70" t="s">
        <v>124</v>
      </c>
      <c r="B98" s="53">
        <v>650</v>
      </c>
      <c r="C98" s="11">
        <v>1</v>
      </c>
      <c r="D98" s="11">
        <v>13</v>
      </c>
      <c r="E98" s="68" t="s">
        <v>251</v>
      </c>
      <c r="F98" s="52">
        <v>200</v>
      </c>
      <c r="G98" s="9">
        <f>G99</f>
        <v>1</v>
      </c>
      <c r="H98" s="9">
        <f t="shared" si="28"/>
        <v>0</v>
      </c>
      <c r="I98" s="9">
        <f t="shared" si="28"/>
        <v>1</v>
      </c>
    </row>
    <row r="99" spans="1:10" ht="24" customHeight="1" x14ac:dyDescent="0.2">
      <c r="A99" s="70" t="s">
        <v>66</v>
      </c>
      <c r="B99" s="53">
        <v>650</v>
      </c>
      <c r="C99" s="11">
        <v>1</v>
      </c>
      <c r="D99" s="11">
        <v>13</v>
      </c>
      <c r="E99" s="68" t="s">
        <v>251</v>
      </c>
      <c r="F99" s="52">
        <v>240</v>
      </c>
      <c r="G99" s="9">
        <f>G100</f>
        <v>1</v>
      </c>
      <c r="H99" s="9">
        <f t="shared" si="28"/>
        <v>0</v>
      </c>
      <c r="I99" s="9">
        <f t="shared" si="28"/>
        <v>1</v>
      </c>
    </row>
    <row r="100" spans="1:10" ht="29.25" customHeight="1" x14ac:dyDescent="0.2">
      <c r="A100" s="70" t="s">
        <v>57</v>
      </c>
      <c r="B100" s="53">
        <v>650</v>
      </c>
      <c r="C100" s="11">
        <v>1</v>
      </c>
      <c r="D100" s="11">
        <v>13</v>
      </c>
      <c r="E100" s="68" t="s">
        <v>251</v>
      </c>
      <c r="F100" s="52">
        <v>244</v>
      </c>
      <c r="G100" s="10">
        <v>1</v>
      </c>
      <c r="H100" s="10">
        <v>0</v>
      </c>
      <c r="I100" s="10">
        <f>G100+H100</f>
        <v>1</v>
      </c>
    </row>
    <row r="101" spans="1:10" s="81" customFormat="1" ht="20.25" customHeight="1" x14ac:dyDescent="0.2">
      <c r="A101" s="82" t="s">
        <v>30</v>
      </c>
      <c r="B101" s="83">
        <v>650</v>
      </c>
      <c r="C101" s="84">
        <v>2</v>
      </c>
      <c r="D101" s="84">
        <v>0</v>
      </c>
      <c r="E101" s="85" t="s">
        <v>64</v>
      </c>
      <c r="F101" s="86" t="s">
        <v>64</v>
      </c>
      <c r="G101" s="87">
        <f>G102</f>
        <v>438</v>
      </c>
      <c r="H101" s="87">
        <f t="shared" ref="H101:I104" si="29">H102</f>
        <v>2.8421709430404007E-14</v>
      </c>
      <c r="I101" s="87">
        <f t="shared" si="29"/>
        <v>438</v>
      </c>
      <c r="J101" s="203"/>
    </row>
    <row r="102" spans="1:10" ht="16.5" customHeight="1" x14ac:dyDescent="0.2">
      <c r="A102" s="69" t="s">
        <v>31</v>
      </c>
      <c r="B102" s="53">
        <v>650</v>
      </c>
      <c r="C102" s="11">
        <v>2</v>
      </c>
      <c r="D102" s="11">
        <v>3</v>
      </c>
      <c r="E102" s="68" t="s">
        <v>64</v>
      </c>
      <c r="F102" s="52" t="s">
        <v>64</v>
      </c>
      <c r="G102" s="9">
        <f>G103</f>
        <v>438</v>
      </c>
      <c r="H102" s="9">
        <f t="shared" si="29"/>
        <v>2.8421709430404007E-14</v>
      </c>
      <c r="I102" s="9">
        <f t="shared" si="29"/>
        <v>438</v>
      </c>
    </row>
    <row r="103" spans="1:10" ht="9.75" customHeight="1" x14ac:dyDescent="0.2">
      <c r="A103" s="71" t="s">
        <v>81</v>
      </c>
      <c r="B103" s="53">
        <v>650</v>
      </c>
      <c r="C103" s="11">
        <v>2</v>
      </c>
      <c r="D103" s="11">
        <v>3</v>
      </c>
      <c r="E103" s="68">
        <v>5000000000</v>
      </c>
      <c r="F103" s="52" t="s">
        <v>64</v>
      </c>
      <c r="G103" s="9">
        <f>G104</f>
        <v>438</v>
      </c>
      <c r="H103" s="9">
        <f t="shared" si="29"/>
        <v>2.8421709430404007E-14</v>
      </c>
      <c r="I103" s="9">
        <f t="shared" si="29"/>
        <v>438</v>
      </c>
    </row>
    <row r="104" spans="1:10" ht="34.5" customHeight="1" x14ac:dyDescent="0.2">
      <c r="A104" s="71" t="s">
        <v>118</v>
      </c>
      <c r="B104" s="53">
        <v>650</v>
      </c>
      <c r="C104" s="11">
        <v>2</v>
      </c>
      <c r="D104" s="11">
        <v>3</v>
      </c>
      <c r="E104" s="68">
        <v>5000100000</v>
      </c>
      <c r="F104" s="52"/>
      <c r="G104" s="9">
        <f>G105</f>
        <v>438</v>
      </c>
      <c r="H104" s="9">
        <f t="shared" si="29"/>
        <v>2.8421709430404007E-14</v>
      </c>
      <c r="I104" s="9">
        <f t="shared" si="29"/>
        <v>438</v>
      </c>
    </row>
    <row r="105" spans="1:10" ht="24" customHeight="1" x14ac:dyDescent="0.2">
      <c r="A105" s="71" t="s">
        <v>101</v>
      </c>
      <c r="B105" s="53">
        <v>650</v>
      </c>
      <c r="C105" s="11">
        <v>2</v>
      </c>
      <c r="D105" s="11">
        <v>3</v>
      </c>
      <c r="E105" s="68" t="s">
        <v>255</v>
      </c>
      <c r="F105" s="52" t="s">
        <v>64</v>
      </c>
      <c r="G105" s="9">
        <f>G106+G110</f>
        <v>438</v>
      </c>
      <c r="H105" s="9">
        <f t="shared" ref="H105:I105" si="30">H106+H110</f>
        <v>2.8421709430404007E-14</v>
      </c>
      <c r="I105" s="9">
        <f t="shared" si="30"/>
        <v>438</v>
      </c>
    </row>
    <row r="106" spans="1:10" ht="45" x14ac:dyDescent="0.2">
      <c r="A106" s="70" t="s">
        <v>68</v>
      </c>
      <c r="B106" s="53">
        <v>650</v>
      </c>
      <c r="C106" s="11">
        <v>2</v>
      </c>
      <c r="D106" s="11">
        <v>3</v>
      </c>
      <c r="E106" s="68">
        <v>5000151180</v>
      </c>
      <c r="F106" s="52" t="s">
        <v>69</v>
      </c>
      <c r="G106" s="9">
        <f>G107</f>
        <v>406</v>
      </c>
      <c r="H106" s="9">
        <f t="shared" ref="H106:I106" si="31">H107</f>
        <v>2.8421709430404007E-14</v>
      </c>
      <c r="I106" s="9">
        <f t="shared" si="31"/>
        <v>406</v>
      </c>
    </row>
    <row r="107" spans="1:10" ht="22.5" x14ac:dyDescent="0.2">
      <c r="A107" s="70" t="s">
        <v>72</v>
      </c>
      <c r="B107" s="53">
        <v>650</v>
      </c>
      <c r="C107" s="11">
        <v>2</v>
      </c>
      <c r="D107" s="11">
        <v>3</v>
      </c>
      <c r="E107" s="68">
        <v>5000151180</v>
      </c>
      <c r="F107" s="52" t="s">
        <v>73</v>
      </c>
      <c r="G107" s="10">
        <f>G108+G109</f>
        <v>406</v>
      </c>
      <c r="H107" s="10">
        <f t="shared" ref="H107:I107" si="32">H108+H109</f>
        <v>2.8421709430404007E-14</v>
      </c>
      <c r="I107" s="10">
        <f t="shared" si="32"/>
        <v>406</v>
      </c>
    </row>
    <row r="108" spans="1:10" ht="15.75" customHeight="1" x14ac:dyDescent="0.2">
      <c r="A108" s="70" t="s">
        <v>109</v>
      </c>
      <c r="B108" s="53">
        <v>650</v>
      </c>
      <c r="C108" s="11">
        <v>2</v>
      </c>
      <c r="D108" s="11">
        <v>3</v>
      </c>
      <c r="E108" s="68">
        <v>5000151180</v>
      </c>
      <c r="F108" s="52">
        <v>121</v>
      </c>
      <c r="G108" s="10">
        <v>312</v>
      </c>
      <c r="H108" s="10">
        <f>I108-G108</f>
        <v>7.6000000000000227</v>
      </c>
      <c r="I108" s="10">
        <v>319.60000000000002</v>
      </c>
    </row>
    <row r="109" spans="1:10" ht="33.75" x14ac:dyDescent="0.2">
      <c r="A109" s="70" t="s">
        <v>110</v>
      </c>
      <c r="B109" s="53">
        <v>650</v>
      </c>
      <c r="C109" s="11">
        <v>2</v>
      </c>
      <c r="D109" s="11">
        <v>3</v>
      </c>
      <c r="E109" s="68">
        <v>5000151180</v>
      </c>
      <c r="F109" s="52">
        <v>129</v>
      </c>
      <c r="G109" s="10">
        <v>94</v>
      </c>
      <c r="H109" s="10">
        <f>I109-G109</f>
        <v>-7.5999999999999943</v>
      </c>
      <c r="I109" s="10">
        <v>86.4</v>
      </c>
    </row>
    <row r="110" spans="1:10" ht="22.5" x14ac:dyDescent="0.2">
      <c r="A110" s="70" t="s">
        <v>124</v>
      </c>
      <c r="B110" s="53">
        <v>650</v>
      </c>
      <c r="C110" s="11">
        <v>2</v>
      </c>
      <c r="D110" s="11">
        <v>3</v>
      </c>
      <c r="E110" s="68">
        <v>5000151180</v>
      </c>
      <c r="F110" s="52">
        <v>200</v>
      </c>
      <c r="G110" s="9">
        <f t="shared" ref="G110:I111" si="33">G111</f>
        <v>32</v>
      </c>
      <c r="H110" s="9">
        <f t="shared" si="33"/>
        <v>0</v>
      </c>
      <c r="I110" s="9">
        <f t="shared" si="33"/>
        <v>32</v>
      </c>
    </row>
    <row r="111" spans="1:10" ht="22.5" x14ac:dyDescent="0.2">
      <c r="A111" s="70" t="s">
        <v>66</v>
      </c>
      <c r="B111" s="53">
        <v>650</v>
      </c>
      <c r="C111" s="11">
        <v>2</v>
      </c>
      <c r="D111" s="11">
        <v>3</v>
      </c>
      <c r="E111" s="68">
        <v>5000151180</v>
      </c>
      <c r="F111" s="52">
        <v>240</v>
      </c>
      <c r="G111" s="9">
        <f t="shared" si="33"/>
        <v>32</v>
      </c>
      <c r="H111" s="9">
        <f t="shared" si="33"/>
        <v>0</v>
      </c>
      <c r="I111" s="9">
        <f t="shared" si="33"/>
        <v>32</v>
      </c>
    </row>
    <row r="112" spans="1:10" ht="22.5" x14ac:dyDescent="0.2">
      <c r="A112" s="70" t="s">
        <v>57</v>
      </c>
      <c r="B112" s="53">
        <v>650</v>
      </c>
      <c r="C112" s="11">
        <v>2</v>
      </c>
      <c r="D112" s="11">
        <v>3</v>
      </c>
      <c r="E112" s="68">
        <v>5000151180</v>
      </c>
      <c r="F112" s="52">
        <v>244</v>
      </c>
      <c r="G112" s="10">
        <f>10+22</f>
        <v>32</v>
      </c>
      <c r="H112" s="10">
        <v>0</v>
      </c>
      <c r="I112" s="10">
        <f>G112</f>
        <v>32</v>
      </c>
    </row>
    <row r="113" spans="1:10" s="81" customFormat="1" ht="22.5" x14ac:dyDescent="0.2">
      <c r="A113" s="82" t="s">
        <v>32</v>
      </c>
      <c r="B113" s="83">
        <v>650</v>
      </c>
      <c r="C113" s="84">
        <v>3</v>
      </c>
      <c r="D113" s="84">
        <v>0</v>
      </c>
      <c r="E113" s="85" t="s">
        <v>64</v>
      </c>
      <c r="F113" s="86" t="s">
        <v>64</v>
      </c>
      <c r="G113" s="87">
        <f>G114+G122+G136</f>
        <v>39.9</v>
      </c>
      <c r="H113" s="87">
        <f t="shared" ref="H113:I113" si="34">H114+H122+H136</f>
        <v>0</v>
      </c>
      <c r="I113" s="87">
        <f t="shared" si="34"/>
        <v>39.9</v>
      </c>
      <c r="J113" s="203"/>
    </row>
    <row r="114" spans="1:10" x14ac:dyDescent="0.2">
      <c r="A114" s="72" t="s">
        <v>33</v>
      </c>
      <c r="B114" s="91">
        <v>650</v>
      </c>
      <c r="C114" s="92">
        <v>3</v>
      </c>
      <c r="D114" s="92">
        <v>4</v>
      </c>
      <c r="E114" s="60" t="s">
        <v>64</v>
      </c>
      <c r="F114" s="93" t="s">
        <v>64</v>
      </c>
      <c r="G114" s="56">
        <f t="shared" ref="G114:I120" si="35">G115</f>
        <v>8</v>
      </c>
      <c r="H114" s="56">
        <f t="shared" si="35"/>
        <v>0</v>
      </c>
      <c r="I114" s="56">
        <f t="shared" si="35"/>
        <v>8</v>
      </c>
    </row>
    <row r="115" spans="1:10" ht="33.75" x14ac:dyDescent="0.2">
      <c r="A115" s="70" t="s">
        <v>314</v>
      </c>
      <c r="B115" s="53">
        <v>650</v>
      </c>
      <c r="C115" s="11">
        <v>3</v>
      </c>
      <c r="D115" s="11">
        <v>4</v>
      </c>
      <c r="E115" s="68" t="s">
        <v>202</v>
      </c>
      <c r="F115" s="52"/>
      <c r="G115" s="9">
        <f t="shared" si="35"/>
        <v>8</v>
      </c>
      <c r="H115" s="9">
        <f t="shared" si="35"/>
        <v>0</v>
      </c>
      <c r="I115" s="9">
        <f t="shared" si="35"/>
        <v>8</v>
      </c>
    </row>
    <row r="116" spans="1:10" x14ac:dyDescent="0.2">
      <c r="A116" s="69" t="s">
        <v>79</v>
      </c>
      <c r="B116" s="53">
        <v>650</v>
      </c>
      <c r="C116" s="11">
        <v>3</v>
      </c>
      <c r="D116" s="11">
        <v>4</v>
      </c>
      <c r="E116" s="68" t="s">
        <v>203</v>
      </c>
      <c r="F116" s="52"/>
      <c r="G116" s="9">
        <f t="shared" si="35"/>
        <v>8</v>
      </c>
      <c r="H116" s="9">
        <f t="shared" si="35"/>
        <v>0</v>
      </c>
      <c r="I116" s="9">
        <f t="shared" si="35"/>
        <v>8</v>
      </c>
    </row>
    <row r="117" spans="1:10" ht="33.75" x14ac:dyDescent="0.2">
      <c r="A117" s="70" t="s">
        <v>206</v>
      </c>
      <c r="B117" s="53">
        <v>650</v>
      </c>
      <c r="C117" s="11">
        <v>3</v>
      </c>
      <c r="D117" s="11">
        <v>4</v>
      </c>
      <c r="E117" s="68" t="s">
        <v>205</v>
      </c>
      <c r="F117" s="52"/>
      <c r="G117" s="9">
        <f t="shared" si="35"/>
        <v>8</v>
      </c>
      <c r="H117" s="9">
        <f t="shared" si="35"/>
        <v>0</v>
      </c>
      <c r="I117" s="9">
        <f t="shared" si="35"/>
        <v>8</v>
      </c>
    </row>
    <row r="118" spans="1:10" ht="90" x14ac:dyDescent="0.2">
      <c r="A118" s="70" t="s">
        <v>301</v>
      </c>
      <c r="B118" s="53">
        <v>650</v>
      </c>
      <c r="C118" s="11">
        <v>3</v>
      </c>
      <c r="D118" s="11">
        <v>4</v>
      </c>
      <c r="E118" s="49" t="s">
        <v>204</v>
      </c>
      <c r="F118" s="52"/>
      <c r="G118" s="9">
        <f t="shared" si="35"/>
        <v>8</v>
      </c>
      <c r="H118" s="9">
        <f t="shared" si="35"/>
        <v>0</v>
      </c>
      <c r="I118" s="9">
        <f t="shared" si="35"/>
        <v>8</v>
      </c>
    </row>
    <row r="119" spans="1:10" ht="27.75" customHeight="1" x14ac:dyDescent="0.2">
      <c r="A119" s="70" t="s">
        <v>124</v>
      </c>
      <c r="B119" s="53">
        <v>650</v>
      </c>
      <c r="C119" s="11">
        <v>3</v>
      </c>
      <c r="D119" s="11">
        <v>4</v>
      </c>
      <c r="E119" s="49" t="s">
        <v>204</v>
      </c>
      <c r="F119" s="52">
        <v>200</v>
      </c>
      <c r="G119" s="9">
        <f t="shared" si="35"/>
        <v>8</v>
      </c>
      <c r="H119" s="9">
        <f t="shared" si="35"/>
        <v>0</v>
      </c>
      <c r="I119" s="9">
        <f t="shared" si="35"/>
        <v>8</v>
      </c>
    </row>
    <row r="120" spans="1:10" ht="27.75" customHeight="1" x14ac:dyDescent="0.2">
      <c r="A120" s="70" t="s">
        <v>66</v>
      </c>
      <c r="B120" s="53">
        <v>650</v>
      </c>
      <c r="C120" s="11">
        <v>3</v>
      </c>
      <c r="D120" s="11">
        <v>4</v>
      </c>
      <c r="E120" s="49" t="s">
        <v>204</v>
      </c>
      <c r="F120" s="52">
        <v>240</v>
      </c>
      <c r="G120" s="9">
        <f t="shared" si="35"/>
        <v>8</v>
      </c>
      <c r="H120" s="9">
        <f t="shared" si="35"/>
        <v>0</v>
      </c>
      <c r="I120" s="9">
        <f t="shared" si="35"/>
        <v>8</v>
      </c>
    </row>
    <row r="121" spans="1:10" ht="24.75" customHeight="1" x14ac:dyDescent="0.2">
      <c r="A121" s="70" t="s">
        <v>57</v>
      </c>
      <c r="B121" s="53">
        <v>650</v>
      </c>
      <c r="C121" s="11">
        <v>3</v>
      </c>
      <c r="D121" s="11">
        <v>4</v>
      </c>
      <c r="E121" s="49" t="s">
        <v>204</v>
      </c>
      <c r="F121" s="52">
        <v>244</v>
      </c>
      <c r="G121" s="10">
        <v>8</v>
      </c>
      <c r="H121" s="10">
        <v>0</v>
      </c>
      <c r="I121" s="10">
        <f>G121</f>
        <v>8</v>
      </c>
    </row>
    <row r="122" spans="1:10" ht="31.5" customHeight="1" x14ac:dyDescent="0.2">
      <c r="A122" s="94" t="s">
        <v>50</v>
      </c>
      <c r="B122" s="91">
        <v>650</v>
      </c>
      <c r="C122" s="92">
        <v>3</v>
      </c>
      <c r="D122" s="92">
        <v>9</v>
      </c>
      <c r="E122" s="95"/>
      <c r="F122" s="93"/>
      <c r="G122" s="56">
        <f>G123</f>
        <v>2</v>
      </c>
      <c r="H122" s="56">
        <f t="shared" ref="H122:I122" si="36">H123</f>
        <v>0</v>
      </c>
      <c r="I122" s="56">
        <f t="shared" si="36"/>
        <v>2</v>
      </c>
    </row>
    <row r="123" spans="1:10" ht="42.75" customHeight="1" x14ac:dyDescent="0.2">
      <c r="A123" s="70" t="s">
        <v>320</v>
      </c>
      <c r="B123" s="53">
        <v>650</v>
      </c>
      <c r="C123" s="11">
        <v>3</v>
      </c>
      <c r="D123" s="11">
        <v>9</v>
      </c>
      <c r="E123" s="49">
        <v>7500000000</v>
      </c>
      <c r="F123" s="52"/>
      <c r="G123" s="9">
        <f>G124+G130</f>
        <v>2</v>
      </c>
      <c r="H123" s="9">
        <f t="shared" ref="H123:I123" si="37">H124+H130</f>
        <v>0</v>
      </c>
      <c r="I123" s="9">
        <f t="shared" si="37"/>
        <v>2</v>
      </c>
    </row>
    <row r="124" spans="1:10" ht="38.25" customHeight="1" x14ac:dyDescent="0.2">
      <c r="A124" s="70" t="s">
        <v>252</v>
      </c>
      <c r="B124" s="53">
        <v>650</v>
      </c>
      <c r="C124" s="11">
        <v>3</v>
      </c>
      <c r="D124" s="11">
        <v>9</v>
      </c>
      <c r="E124" s="49">
        <v>7510000000</v>
      </c>
      <c r="F124" s="52"/>
      <c r="G124" s="9">
        <f>G125</f>
        <v>1</v>
      </c>
      <c r="H124" s="9">
        <f t="shared" ref="H124:I128" si="38">H125</f>
        <v>0</v>
      </c>
      <c r="I124" s="9">
        <f t="shared" si="38"/>
        <v>1</v>
      </c>
    </row>
    <row r="125" spans="1:10" ht="37.5" customHeight="1" x14ac:dyDescent="0.2">
      <c r="A125" s="70" t="s">
        <v>108</v>
      </c>
      <c r="B125" s="53">
        <v>650</v>
      </c>
      <c r="C125" s="11">
        <v>3</v>
      </c>
      <c r="D125" s="11">
        <v>9</v>
      </c>
      <c r="E125" s="49">
        <v>7510100000</v>
      </c>
      <c r="F125" s="52"/>
      <c r="G125" s="9">
        <f>G126</f>
        <v>1</v>
      </c>
      <c r="H125" s="9">
        <f t="shared" si="38"/>
        <v>0</v>
      </c>
      <c r="I125" s="9">
        <f t="shared" si="38"/>
        <v>1</v>
      </c>
    </row>
    <row r="126" spans="1:10" ht="32.25" customHeight="1" x14ac:dyDescent="0.2">
      <c r="A126" s="70" t="s">
        <v>100</v>
      </c>
      <c r="B126" s="53">
        <v>650</v>
      </c>
      <c r="C126" s="11">
        <v>3</v>
      </c>
      <c r="D126" s="11">
        <v>9</v>
      </c>
      <c r="E126" s="49">
        <v>7510199990</v>
      </c>
      <c r="F126" s="52"/>
      <c r="G126" s="9">
        <f>G127</f>
        <v>1</v>
      </c>
      <c r="H126" s="9">
        <f t="shared" si="38"/>
        <v>0</v>
      </c>
      <c r="I126" s="9">
        <f t="shared" si="38"/>
        <v>1</v>
      </c>
    </row>
    <row r="127" spans="1:10" ht="27" customHeight="1" x14ac:dyDescent="0.2">
      <c r="A127" s="70" t="s">
        <v>124</v>
      </c>
      <c r="B127" s="53">
        <v>650</v>
      </c>
      <c r="C127" s="11">
        <v>3</v>
      </c>
      <c r="D127" s="11">
        <v>9</v>
      </c>
      <c r="E127" s="49">
        <v>7510199990</v>
      </c>
      <c r="F127" s="52">
        <v>200</v>
      </c>
      <c r="G127" s="9">
        <f>G128</f>
        <v>1</v>
      </c>
      <c r="H127" s="9">
        <f t="shared" si="38"/>
        <v>0</v>
      </c>
      <c r="I127" s="9">
        <f t="shared" si="38"/>
        <v>1</v>
      </c>
    </row>
    <row r="128" spans="1:10" ht="27" customHeight="1" x14ac:dyDescent="0.2">
      <c r="A128" s="70" t="s">
        <v>66</v>
      </c>
      <c r="B128" s="53">
        <v>650</v>
      </c>
      <c r="C128" s="11">
        <v>3</v>
      </c>
      <c r="D128" s="11">
        <v>9</v>
      </c>
      <c r="E128" s="49">
        <v>7510199990</v>
      </c>
      <c r="F128" s="52">
        <v>240</v>
      </c>
      <c r="G128" s="9">
        <f>G129</f>
        <v>1</v>
      </c>
      <c r="H128" s="9">
        <f t="shared" si="38"/>
        <v>0</v>
      </c>
      <c r="I128" s="9">
        <f t="shared" si="38"/>
        <v>1</v>
      </c>
    </row>
    <row r="129" spans="1:9" ht="27" customHeight="1" x14ac:dyDescent="0.2">
      <c r="A129" s="70" t="s">
        <v>57</v>
      </c>
      <c r="B129" s="53">
        <v>650</v>
      </c>
      <c r="C129" s="11">
        <v>3</v>
      </c>
      <c r="D129" s="11">
        <v>9</v>
      </c>
      <c r="E129" s="49">
        <v>7510199990</v>
      </c>
      <c r="F129" s="52">
        <v>244</v>
      </c>
      <c r="G129" s="10">
        <v>1</v>
      </c>
      <c r="H129" s="10">
        <v>0</v>
      </c>
      <c r="I129" s="10">
        <f>G129</f>
        <v>1</v>
      </c>
    </row>
    <row r="130" spans="1:9" ht="11.25" customHeight="1" x14ac:dyDescent="0.2">
      <c r="A130" s="70" t="s">
        <v>253</v>
      </c>
      <c r="B130" s="53">
        <v>650</v>
      </c>
      <c r="C130" s="11">
        <v>3</v>
      </c>
      <c r="D130" s="11">
        <v>9</v>
      </c>
      <c r="E130" s="49">
        <v>7520000000</v>
      </c>
      <c r="F130" s="52"/>
      <c r="G130" s="9">
        <f>G131</f>
        <v>1</v>
      </c>
      <c r="H130" s="10">
        <v>0</v>
      </c>
      <c r="I130" s="10">
        <f t="shared" ref="I130:I135" si="39">G130</f>
        <v>1</v>
      </c>
    </row>
    <row r="131" spans="1:9" ht="27.75" customHeight="1" x14ac:dyDescent="0.2">
      <c r="A131" s="70" t="s">
        <v>254</v>
      </c>
      <c r="B131" s="53">
        <v>650</v>
      </c>
      <c r="C131" s="11">
        <v>3</v>
      </c>
      <c r="D131" s="11">
        <v>9</v>
      </c>
      <c r="E131" s="49">
        <v>7520100000</v>
      </c>
      <c r="F131" s="52"/>
      <c r="G131" s="9">
        <f>G132</f>
        <v>1</v>
      </c>
      <c r="H131" s="10">
        <v>0</v>
      </c>
      <c r="I131" s="10">
        <f t="shared" si="39"/>
        <v>1</v>
      </c>
    </row>
    <row r="132" spans="1:9" ht="27.75" customHeight="1" x14ac:dyDescent="0.2">
      <c r="A132" s="70" t="s">
        <v>100</v>
      </c>
      <c r="B132" s="53">
        <v>650</v>
      </c>
      <c r="C132" s="11">
        <v>3</v>
      </c>
      <c r="D132" s="11">
        <v>9</v>
      </c>
      <c r="E132" s="49">
        <v>7520199990</v>
      </c>
      <c r="F132" s="52"/>
      <c r="G132" s="9">
        <f>G133</f>
        <v>1</v>
      </c>
      <c r="H132" s="10">
        <v>0</v>
      </c>
      <c r="I132" s="10">
        <f t="shared" si="39"/>
        <v>1</v>
      </c>
    </row>
    <row r="133" spans="1:9" ht="30" customHeight="1" x14ac:dyDescent="0.2">
      <c r="A133" s="70" t="s">
        <v>124</v>
      </c>
      <c r="B133" s="53">
        <v>650</v>
      </c>
      <c r="C133" s="11">
        <v>3</v>
      </c>
      <c r="D133" s="11">
        <v>9</v>
      </c>
      <c r="E133" s="49">
        <v>7520199990</v>
      </c>
      <c r="F133" s="52">
        <v>200</v>
      </c>
      <c r="G133" s="9">
        <f>G134</f>
        <v>1</v>
      </c>
      <c r="H133" s="10">
        <v>0</v>
      </c>
      <c r="I133" s="10">
        <f t="shared" si="39"/>
        <v>1</v>
      </c>
    </row>
    <row r="134" spans="1:9" ht="27" customHeight="1" x14ac:dyDescent="0.2">
      <c r="A134" s="70" t="s">
        <v>66</v>
      </c>
      <c r="B134" s="53">
        <v>650</v>
      </c>
      <c r="C134" s="11">
        <v>3</v>
      </c>
      <c r="D134" s="11">
        <v>9</v>
      </c>
      <c r="E134" s="49">
        <v>7520199990</v>
      </c>
      <c r="F134" s="52">
        <v>240</v>
      </c>
      <c r="G134" s="9">
        <f>G135</f>
        <v>1</v>
      </c>
      <c r="H134" s="10">
        <v>0</v>
      </c>
      <c r="I134" s="10">
        <f t="shared" si="39"/>
        <v>1</v>
      </c>
    </row>
    <row r="135" spans="1:9" ht="29.25" customHeight="1" x14ac:dyDescent="0.2">
      <c r="A135" s="70" t="s">
        <v>57</v>
      </c>
      <c r="B135" s="53">
        <v>650</v>
      </c>
      <c r="C135" s="11">
        <v>3</v>
      </c>
      <c r="D135" s="11">
        <v>9</v>
      </c>
      <c r="E135" s="49">
        <v>7520199990</v>
      </c>
      <c r="F135" s="52">
        <v>244</v>
      </c>
      <c r="G135" s="10">
        <v>1</v>
      </c>
      <c r="H135" s="10">
        <v>0</v>
      </c>
      <c r="I135" s="10">
        <f t="shared" si="39"/>
        <v>1</v>
      </c>
    </row>
    <row r="136" spans="1:9" ht="28.5" customHeight="1" x14ac:dyDescent="0.2">
      <c r="A136" s="94" t="s">
        <v>102</v>
      </c>
      <c r="B136" s="91">
        <v>650</v>
      </c>
      <c r="C136" s="92">
        <v>3</v>
      </c>
      <c r="D136" s="92">
        <v>14</v>
      </c>
      <c r="E136" s="60"/>
      <c r="F136" s="93"/>
      <c r="G136" s="96">
        <f t="shared" ref="G136:I142" si="40">G137</f>
        <v>29.9</v>
      </c>
      <c r="H136" s="96">
        <f t="shared" si="40"/>
        <v>0</v>
      </c>
      <c r="I136" s="96">
        <f t="shared" si="40"/>
        <v>29.9</v>
      </c>
    </row>
    <row r="137" spans="1:9" ht="38.25" customHeight="1" x14ac:dyDescent="0.2">
      <c r="A137" s="70" t="s">
        <v>314</v>
      </c>
      <c r="B137" s="53">
        <v>650</v>
      </c>
      <c r="C137" s="11">
        <v>3</v>
      </c>
      <c r="D137" s="11">
        <v>14</v>
      </c>
      <c r="E137" s="68" t="s">
        <v>202</v>
      </c>
      <c r="F137" s="52"/>
      <c r="G137" s="10">
        <f t="shared" si="40"/>
        <v>29.9</v>
      </c>
      <c r="H137" s="10">
        <f t="shared" si="40"/>
        <v>0</v>
      </c>
      <c r="I137" s="10">
        <f t="shared" si="40"/>
        <v>29.9</v>
      </c>
    </row>
    <row r="138" spans="1:9" ht="24" customHeight="1" x14ac:dyDescent="0.2">
      <c r="A138" s="70" t="s">
        <v>79</v>
      </c>
      <c r="B138" s="53">
        <v>650</v>
      </c>
      <c r="C138" s="11">
        <v>3</v>
      </c>
      <c r="D138" s="11">
        <v>14</v>
      </c>
      <c r="E138" s="68" t="s">
        <v>203</v>
      </c>
      <c r="F138" s="52"/>
      <c r="G138" s="9">
        <f t="shared" si="40"/>
        <v>29.9</v>
      </c>
      <c r="H138" s="9">
        <f t="shared" si="40"/>
        <v>0</v>
      </c>
      <c r="I138" s="9">
        <f t="shared" si="40"/>
        <v>29.9</v>
      </c>
    </row>
    <row r="139" spans="1:9" ht="27.75" customHeight="1" x14ac:dyDescent="0.2">
      <c r="A139" s="70" t="s">
        <v>208</v>
      </c>
      <c r="B139" s="53">
        <v>650</v>
      </c>
      <c r="C139" s="11">
        <v>3</v>
      </c>
      <c r="D139" s="11">
        <v>14</v>
      </c>
      <c r="E139" s="68" t="s">
        <v>209</v>
      </c>
      <c r="F139" s="52"/>
      <c r="G139" s="9">
        <f>G140+G144</f>
        <v>29.9</v>
      </c>
      <c r="H139" s="9">
        <f t="shared" ref="H139:I139" si="41">H140+H144</f>
        <v>0</v>
      </c>
      <c r="I139" s="9">
        <f t="shared" si="41"/>
        <v>29.9</v>
      </c>
    </row>
    <row r="140" spans="1:9" ht="31.5" customHeight="1" x14ac:dyDescent="0.2">
      <c r="A140" s="70" t="s">
        <v>181</v>
      </c>
      <c r="B140" s="53">
        <v>650</v>
      </c>
      <c r="C140" s="11">
        <v>3</v>
      </c>
      <c r="D140" s="11">
        <v>14</v>
      </c>
      <c r="E140" s="68" t="s">
        <v>210</v>
      </c>
      <c r="F140" s="52"/>
      <c r="G140" s="9">
        <f t="shared" si="40"/>
        <v>23.9</v>
      </c>
      <c r="H140" s="9">
        <f t="shared" si="40"/>
        <v>0</v>
      </c>
      <c r="I140" s="9">
        <f t="shared" si="40"/>
        <v>23.9</v>
      </c>
    </row>
    <row r="141" spans="1:9" ht="45" customHeight="1" x14ac:dyDescent="0.2">
      <c r="A141" s="70" t="s">
        <v>68</v>
      </c>
      <c r="B141" s="53">
        <v>650</v>
      </c>
      <c r="C141" s="11">
        <v>3</v>
      </c>
      <c r="D141" s="11">
        <v>14</v>
      </c>
      <c r="E141" s="68" t="s">
        <v>210</v>
      </c>
      <c r="F141" s="52">
        <v>100</v>
      </c>
      <c r="G141" s="9">
        <f t="shared" si="40"/>
        <v>23.9</v>
      </c>
      <c r="H141" s="9">
        <f t="shared" si="40"/>
        <v>0</v>
      </c>
      <c r="I141" s="9">
        <f t="shared" si="40"/>
        <v>23.9</v>
      </c>
    </row>
    <row r="142" spans="1:9" ht="18.75" customHeight="1" x14ac:dyDescent="0.2">
      <c r="A142" s="70" t="s">
        <v>70</v>
      </c>
      <c r="B142" s="53">
        <v>650</v>
      </c>
      <c r="C142" s="11">
        <v>3</v>
      </c>
      <c r="D142" s="11">
        <v>14</v>
      </c>
      <c r="E142" s="68" t="s">
        <v>210</v>
      </c>
      <c r="F142" s="52">
        <v>110</v>
      </c>
      <c r="G142" s="9">
        <f t="shared" si="40"/>
        <v>23.9</v>
      </c>
      <c r="H142" s="10">
        <v>0</v>
      </c>
      <c r="I142" s="10">
        <f>I143</f>
        <v>23.9</v>
      </c>
    </row>
    <row r="143" spans="1:9" ht="36" customHeight="1" x14ac:dyDescent="0.2">
      <c r="A143" s="70" t="s">
        <v>263</v>
      </c>
      <c r="B143" s="53">
        <v>650</v>
      </c>
      <c r="C143" s="11">
        <v>3</v>
      </c>
      <c r="D143" s="11">
        <v>14</v>
      </c>
      <c r="E143" s="68" t="s">
        <v>210</v>
      </c>
      <c r="F143" s="52">
        <v>113</v>
      </c>
      <c r="G143" s="9">
        <v>23.9</v>
      </c>
      <c r="H143" s="10">
        <v>0</v>
      </c>
      <c r="I143" s="10">
        <f>G143</f>
        <v>23.9</v>
      </c>
    </row>
    <row r="144" spans="1:9" ht="33.75" x14ac:dyDescent="0.2">
      <c r="A144" s="70" t="s">
        <v>182</v>
      </c>
      <c r="B144" s="53">
        <v>650</v>
      </c>
      <c r="C144" s="11">
        <v>3</v>
      </c>
      <c r="D144" s="11">
        <v>14</v>
      </c>
      <c r="E144" s="68" t="s">
        <v>211</v>
      </c>
      <c r="F144" s="52"/>
      <c r="G144" s="10">
        <f>G145</f>
        <v>6</v>
      </c>
      <c r="H144" s="10">
        <f t="shared" ref="H144:I146" si="42">H145</f>
        <v>0</v>
      </c>
      <c r="I144" s="10">
        <f t="shared" si="42"/>
        <v>6</v>
      </c>
    </row>
    <row r="145" spans="1:11" ht="45" x14ac:dyDescent="0.2">
      <c r="A145" s="70" t="s">
        <v>68</v>
      </c>
      <c r="B145" s="53">
        <v>650</v>
      </c>
      <c r="C145" s="11">
        <v>3</v>
      </c>
      <c r="D145" s="11">
        <v>14</v>
      </c>
      <c r="E145" s="68" t="s">
        <v>211</v>
      </c>
      <c r="F145" s="52">
        <v>100</v>
      </c>
      <c r="G145" s="10">
        <f>G146</f>
        <v>6</v>
      </c>
      <c r="H145" s="10">
        <f t="shared" si="42"/>
        <v>0</v>
      </c>
      <c r="I145" s="10">
        <f t="shared" si="42"/>
        <v>6</v>
      </c>
    </row>
    <row r="146" spans="1:11" x14ac:dyDescent="0.2">
      <c r="A146" s="70" t="s">
        <v>70</v>
      </c>
      <c r="B146" s="53">
        <v>650</v>
      </c>
      <c r="C146" s="11">
        <v>3</v>
      </c>
      <c r="D146" s="11">
        <v>14</v>
      </c>
      <c r="E146" s="68" t="s">
        <v>211</v>
      </c>
      <c r="F146" s="52">
        <v>110</v>
      </c>
      <c r="G146" s="9">
        <f>G147</f>
        <v>6</v>
      </c>
      <c r="H146" s="9">
        <f t="shared" si="42"/>
        <v>0</v>
      </c>
      <c r="I146" s="9">
        <f t="shared" si="42"/>
        <v>6</v>
      </c>
    </row>
    <row r="147" spans="1:11" ht="33.75" x14ac:dyDescent="0.2">
      <c r="A147" s="70" t="s">
        <v>263</v>
      </c>
      <c r="B147" s="53">
        <v>650</v>
      </c>
      <c r="C147" s="11">
        <v>3</v>
      </c>
      <c r="D147" s="11">
        <v>14</v>
      </c>
      <c r="E147" s="68" t="s">
        <v>211</v>
      </c>
      <c r="F147" s="52">
        <v>113</v>
      </c>
      <c r="G147" s="10">
        <v>6</v>
      </c>
      <c r="H147" s="10">
        <v>0</v>
      </c>
      <c r="I147" s="10">
        <f>G147</f>
        <v>6</v>
      </c>
    </row>
    <row r="148" spans="1:11" s="81" customFormat="1" ht="16.5" customHeight="1" x14ac:dyDescent="0.2">
      <c r="A148" s="82" t="s">
        <v>34</v>
      </c>
      <c r="B148" s="83">
        <v>650</v>
      </c>
      <c r="C148" s="84">
        <v>4</v>
      </c>
      <c r="D148" s="88">
        <v>0</v>
      </c>
      <c r="E148" s="85" t="s">
        <v>64</v>
      </c>
      <c r="F148" s="86" t="s">
        <v>64</v>
      </c>
      <c r="G148" s="89">
        <f>G156+G164+G171+G149</f>
        <v>2503.1999999999998</v>
      </c>
      <c r="H148" s="89">
        <f>H156+H164+H171+H149</f>
        <v>4826.55141</v>
      </c>
      <c r="I148" s="89">
        <f>I156+I164+I171+I149</f>
        <v>7329.7514099999999</v>
      </c>
      <c r="J148" s="203"/>
    </row>
    <row r="149" spans="1:11" s="81" customFormat="1" ht="16.5" customHeight="1" x14ac:dyDescent="0.2">
      <c r="A149" s="72" t="s">
        <v>357</v>
      </c>
      <c r="B149" s="91" t="s">
        <v>326</v>
      </c>
      <c r="C149" s="92">
        <v>4</v>
      </c>
      <c r="D149" s="92">
        <v>5</v>
      </c>
      <c r="E149" s="60"/>
      <c r="F149" s="93"/>
      <c r="G149" s="145">
        <v>0</v>
      </c>
      <c r="H149" s="145">
        <f t="shared" ref="H149:I154" si="43">H150</f>
        <v>15.7</v>
      </c>
      <c r="I149" s="145">
        <f t="shared" si="43"/>
        <v>15.7</v>
      </c>
      <c r="J149" s="203"/>
      <c r="K149" s="176"/>
    </row>
    <row r="150" spans="1:11" s="81" customFormat="1" ht="29.25" customHeight="1" x14ac:dyDescent="0.2">
      <c r="A150" s="69" t="s">
        <v>353</v>
      </c>
      <c r="B150" s="53" t="s">
        <v>326</v>
      </c>
      <c r="C150" s="11">
        <v>4</v>
      </c>
      <c r="D150" s="11">
        <v>5</v>
      </c>
      <c r="E150" s="68" t="s">
        <v>224</v>
      </c>
      <c r="F150" s="52"/>
      <c r="G150" s="144">
        <f>G151</f>
        <v>0</v>
      </c>
      <c r="H150" s="144">
        <f t="shared" si="43"/>
        <v>15.7</v>
      </c>
      <c r="I150" s="144">
        <f t="shared" si="43"/>
        <v>15.7</v>
      </c>
      <c r="J150" s="203"/>
    </row>
    <row r="151" spans="1:11" s="81" customFormat="1" ht="33.75" customHeight="1" x14ac:dyDescent="0.2">
      <c r="A151" s="69" t="s">
        <v>355</v>
      </c>
      <c r="B151" s="53" t="s">
        <v>326</v>
      </c>
      <c r="C151" s="11">
        <v>4</v>
      </c>
      <c r="D151" s="11">
        <v>5</v>
      </c>
      <c r="E151" s="68" t="s">
        <v>356</v>
      </c>
      <c r="F151" s="52"/>
      <c r="G151" s="144">
        <f>G152</f>
        <v>0</v>
      </c>
      <c r="H151" s="144">
        <f t="shared" si="43"/>
        <v>15.7</v>
      </c>
      <c r="I151" s="144">
        <f t="shared" si="43"/>
        <v>15.7</v>
      </c>
      <c r="J151" s="203"/>
    </row>
    <row r="152" spans="1:11" s="81" customFormat="1" ht="30" customHeight="1" x14ac:dyDescent="0.2">
      <c r="A152" s="69" t="s">
        <v>354</v>
      </c>
      <c r="B152" s="53" t="s">
        <v>326</v>
      </c>
      <c r="C152" s="11">
        <v>4</v>
      </c>
      <c r="D152" s="11">
        <v>5</v>
      </c>
      <c r="E152" s="68" t="s">
        <v>352</v>
      </c>
      <c r="F152" s="52"/>
      <c r="G152" s="144">
        <v>0</v>
      </c>
      <c r="H152" s="144">
        <f t="shared" si="43"/>
        <v>15.7</v>
      </c>
      <c r="I152" s="144">
        <f t="shared" si="43"/>
        <v>15.7</v>
      </c>
      <c r="J152" s="203"/>
    </row>
    <row r="153" spans="1:11" s="81" customFormat="1" ht="23.25" customHeight="1" x14ac:dyDescent="0.2">
      <c r="A153" s="70" t="s">
        <v>124</v>
      </c>
      <c r="B153" s="53" t="s">
        <v>326</v>
      </c>
      <c r="C153" s="11">
        <v>4</v>
      </c>
      <c r="D153" s="11">
        <v>5</v>
      </c>
      <c r="E153" s="68" t="s">
        <v>352</v>
      </c>
      <c r="F153" s="52">
        <v>200</v>
      </c>
      <c r="G153" s="144">
        <f>G154</f>
        <v>0</v>
      </c>
      <c r="H153" s="144">
        <f t="shared" si="43"/>
        <v>15.7</v>
      </c>
      <c r="I153" s="144">
        <f t="shared" si="43"/>
        <v>15.7</v>
      </c>
      <c r="J153" s="203"/>
    </row>
    <row r="154" spans="1:11" s="81" customFormat="1" ht="28.5" customHeight="1" x14ac:dyDescent="0.2">
      <c r="A154" s="70" t="s">
        <v>66</v>
      </c>
      <c r="B154" s="53" t="s">
        <v>326</v>
      </c>
      <c r="C154" s="11">
        <v>4</v>
      </c>
      <c r="D154" s="11">
        <v>5</v>
      </c>
      <c r="E154" s="68" t="s">
        <v>352</v>
      </c>
      <c r="F154" s="52">
        <v>240</v>
      </c>
      <c r="G154" s="144">
        <f>G155</f>
        <v>0</v>
      </c>
      <c r="H154" s="144">
        <f t="shared" si="43"/>
        <v>15.7</v>
      </c>
      <c r="I154" s="144">
        <f t="shared" si="43"/>
        <v>15.7</v>
      </c>
      <c r="J154" s="203"/>
    </row>
    <row r="155" spans="1:11" s="81" customFormat="1" ht="23.25" customHeight="1" x14ac:dyDescent="0.2">
      <c r="A155" s="70" t="s">
        <v>57</v>
      </c>
      <c r="B155" s="53" t="s">
        <v>326</v>
      </c>
      <c r="C155" s="11">
        <v>4</v>
      </c>
      <c r="D155" s="11">
        <v>5</v>
      </c>
      <c r="E155" s="68" t="s">
        <v>352</v>
      </c>
      <c r="F155" s="52">
        <v>244</v>
      </c>
      <c r="G155" s="144">
        <v>0</v>
      </c>
      <c r="H155" s="144">
        <v>15.7</v>
      </c>
      <c r="I155" s="144">
        <v>15.7</v>
      </c>
      <c r="J155" s="203"/>
    </row>
    <row r="156" spans="1:11" ht="18" customHeight="1" x14ac:dyDescent="0.2">
      <c r="A156" s="94" t="s">
        <v>168</v>
      </c>
      <c r="B156" s="91">
        <v>650</v>
      </c>
      <c r="C156" s="92">
        <v>4</v>
      </c>
      <c r="D156" s="92">
        <v>9</v>
      </c>
      <c r="E156" s="60"/>
      <c r="F156" s="93"/>
      <c r="G156" s="56">
        <f t="shared" ref="G156:I162" si="44">G157</f>
        <v>2043.8</v>
      </c>
      <c r="H156" s="56">
        <f t="shared" si="44"/>
        <v>4810.8514100000002</v>
      </c>
      <c r="I156" s="56">
        <f t="shared" si="44"/>
        <v>6854.6514100000004</v>
      </c>
    </row>
    <row r="157" spans="1:11" ht="33.75" x14ac:dyDescent="0.2">
      <c r="A157" s="70" t="s">
        <v>315</v>
      </c>
      <c r="B157" s="53">
        <v>650</v>
      </c>
      <c r="C157" s="11">
        <v>4</v>
      </c>
      <c r="D157" s="11">
        <v>9</v>
      </c>
      <c r="E157" s="67">
        <v>8400000000</v>
      </c>
      <c r="F157" s="52"/>
      <c r="G157" s="9">
        <f t="shared" si="44"/>
        <v>2043.8</v>
      </c>
      <c r="H157" s="9">
        <f t="shared" si="44"/>
        <v>4810.8514100000002</v>
      </c>
      <c r="I157" s="9">
        <f t="shared" si="44"/>
        <v>6854.6514100000004</v>
      </c>
    </row>
    <row r="158" spans="1:11" x14ac:dyDescent="0.2">
      <c r="A158" s="70" t="s">
        <v>166</v>
      </c>
      <c r="B158" s="53">
        <v>650</v>
      </c>
      <c r="C158" s="11">
        <v>4</v>
      </c>
      <c r="D158" s="11">
        <v>9</v>
      </c>
      <c r="E158" s="67">
        <v>8410000000</v>
      </c>
      <c r="F158" s="52"/>
      <c r="G158" s="9">
        <f t="shared" si="44"/>
        <v>2043.8</v>
      </c>
      <c r="H158" s="9">
        <f t="shared" si="44"/>
        <v>4810.8514100000002</v>
      </c>
      <c r="I158" s="9">
        <f t="shared" si="44"/>
        <v>6854.6514100000004</v>
      </c>
    </row>
    <row r="159" spans="1:11" ht="22.5" x14ac:dyDescent="0.2">
      <c r="A159" s="70" t="s">
        <v>167</v>
      </c>
      <c r="B159" s="53">
        <v>650</v>
      </c>
      <c r="C159" s="11">
        <v>4</v>
      </c>
      <c r="D159" s="11">
        <v>9</v>
      </c>
      <c r="E159" s="67">
        <v>8410100000</v>
      </c>
      <c r="F159" s="52"/>
      <c r="G159" s="9">
        <f t="shared" si="44"/>
        <v>2043.8</v>
      </c>
      <c r="H159" s="9">
        <f t="shared" si="44"/>
        <v>4810.8514100000002</v>
      </c>
      <c r="I159" s="9">
        <f t="shared" si="44"/>
        <v>6854.6514100000004</v>
      </c>
    </row>
    <row r="160" spans="1:11" ht="30" customHeight="1" x14ac:dyDescent="0.2">
      <c r="A160" s="70" t="s">
        <v>100</v>
      </c>
      <c r="B160" s="53">
        <v>650</v>
      </c>
      <c r="C160" s="11">
        <v>4</v>
      </c>
      <c r="D160" s="11">
        <v>9</v>
      </c>
      <c r="E160" s="67">
        <v>8410199990</v>
      </c>
      <c r="F160" s="52"/>
      <c r="G160" s="9">
        <f t="shared" si="44"/>
        <v>2043.8</v>
      </c>
      <c r="H160" s="9">
        <f t="shared" si="44"/>
        <v>4810.8514100000002</v>
      </c>
      <c r="I160" s="9">
        <f t="shared" si="44"/>
        <v>6854.6514100000004</v>
      </c>
    </row>
    <row r="161" spans="1:9" ht="22.5" x14ac:dyDescent="0.2">
      <c r="A161" s="70" t="s">
        <v>124</v>
      </c>
      <c r="B161" s="53">
        <v>650</v>
      </c>
      <c r="C161" s="11">
        <v>4</v>
      </c>
      <c r="D161" s="11">
        <v>9</v>
      </c>
      <c r="E161" s="67">
        <v>8410199990</v>
      </c>
      <c r="F161" s="52">
        <v>200</v>
      </c>
      <c r="G161" s="9">
        <f t="shared" si="44"/>
        <v>2043.8</v>
      </c>
      <c r="H161" s="9">
        <f t="shared" si="44"/>
        <v>4810.8514100000002</v>
      </c>
      <c r="I161" s="9">
        <f t="shared" si="44"/>
        <v>6854.6514100000004</v>
      </c>
    </row>
    <row r="162" spans="1:9" ht="22.5" x14ac:dyDescent="0.2">
      <c r="A162" s="70" t="s">
        <v>66</v>
      </c>
      <c r="B162" s="53">
        <v>650</v>
      </c>
      <c r="C162" s="11">
        <v>4</v>
      </c>
      <c r="D162" s="11">
        <v>9</v>
      </c>
      <c r="E162" s="67">
        <v>8410199990</v>
      </c>
      <c r="F162" s="52">
        <v>240</v>
      </c>
      <c r="G162" s="9">
        <f t="shared" si="44"/>
        <v>2043.8</v>
      </c>
      <c r="H162" s="9">
        <f t="shared" si="44"/>
        <v>4810.8514100000002</v>
      </c>
      <c r="I162" s="9">
        <f t="shared" si="44"/>
        <v>6854.6514100000004</v>
      </c>
    </row>
    <row r="163" spans="1:9" ht="22.5" x14ac:dyDescent="0.2">
      <c r="A163" s="70" t="s">
        <v>57</v>
      </c>
      <c r="B163" s="53">
        <v>650</v>
      </c>
      <c r="C163" s="11">
        <v>4</v>
      </c>
      <c r="D163" s="11">
        <v>9</v>
      </c>
      <c r="E163" s="67">
        <v>8410199990</v>
      </c>
      <c r="F163" s="52">
        <v>244</v>
      </c>
      <c r="G163" s="9">
        <v>2043.8</v>
      </c>
      <c r="H163" s="10">
        <v>4810.8514100000002</v>
      </c>
      <c r="I163" s="10">
        <f>G163+H163</f>
        <v>6854.6514100000004</v>
      </c>
    </row>
    <row r="164" spans="1:9" ht="15.75" customHeight="1" x14ac:dyDescent="0.2">
      <c r="A164" s="72" t="s">
        <v>35</v>
      </c>
      <c r="B164" s="91">
        <v>650</v>
      </c>
      <c r="C164" s="92">
        <v>4</v>
      </c>
      <c r="D164" s="92">
        <v>10</v>
      </c>
      <c r="E164" s="60" t="s">
        <v>64</v>
      </c>
      <c r="F164" s="93" t="s">
        <v>64</v>
      </c>
      <c r="G164" s="56">
        <f t="shared" ref="G164:I169" si="45">G165</f>
        <v>452.7</v>
      </c>
      <c r="H164" s="56">
        <f t="shared" si="45"/>
        <v>0</v>
      </c>
      <c r="I164" s="56">
        <f t="shared" si="45"/>
        <v>452.7</v>
      </c>
    </row>
    <row r="165" spans="1:9" ht="24.75" customHeight="1" x14ac:dyDescent="0.2">
      <c r="A165" s="71" t="s">
        <v>316</v>
      </c>
      <c r="B165" s="53">
        <v>650</v>
      </c>
      <c r="C165" s="11">
        <v>4</v>
      </c>
      <c r="D165" s="11">
        <v>10</v>
      </c>
      <c r="E165" s="68" t="s">
        <v>189</v>
      </c>
      <c r="F165" s="52" t="s">
        <v>64</v>
      </c>
      <c r="G165" s="9">
        <f t="shared" si="45"/>
        <v>452.7</v>
      </c>
      <c r="H165" s="9">
        <f t="shared" si="45"/>
        <v>0</v>
      </c>
      <c r="I165" s="9">
        <f t="shared" si="45"/>
        <v>452.7</v>
      </c>
    </row>
    <row r="166" spans="1:9" ht="22.5" x14ac:dyDescent="0.2">
      <c r="A166" s="71" t="s">
        <v>302</v>
      </c>
      <c r="B166" s="53">
        <v>650</v>
      </c>
      <c r="C166" s="11">
        <v>4</v>
      </c>
      <c r="D166" s="11">
        <v>10</v>
      </c>
      <c r="E166" s="68" t="s">
        <v>212</v>
      </c>
      <c r="F166" s="52" t="s">
        <v>64</v>
      </c>
      <c r="G166" s="9">
        <f t="shared" si="45"/>
        <v>452.7</v>
      </c>
      <c r="H166" s="9">
        <f t="shared" si="45"/>
        <v>0</v>
      </c>
      <c r="I166" s="9">
        <f t="shared" si="45"/>
        <v>452.7</v>
      </c>
    </row>
    <row r="167" spans="1:9" ht="11.25" customHeight="1" x14ac:dyDescent="0.2">
      <c r="A167" s="71" t="s">
        <v>60</v>
      </c>
      <c r="B167" s="53">
        <v>650</v>
      </c>
      <c r="C167" s="11">
        <v>4</v>
      </c>
      <c r="D167" s="11">
        <v>10</v>
      </c>
      <c r="E167" s="68" t="s">
        <v>213</v>
      </c>
      <c r="F167" s="52"/>
      <c r="G167" s="9">
        <f t="shared" si="45"/>
        <v>452.7</v>
      </c>
      <c r="H167" s="9">
        <f t="shared" si="45"/>
        <v>0</v>
      </c>
      <c r="I167" s="9">
        <f t="shared" si="45"/>
        <v>452.7</v>
      </c>
    </row>
    <row r="168" spans="1:9" ht="26.25" customHeight="1" x14ac:dyDescent="0.2">
      <c r="A168" s="70" t="s">
        <v>124</v>
      </c>
      <c r="B168" s="53">
        <v>650</v>
      </c>
      <c r="C168" s="11">
        <v>4</v>
      </c>
      <c r="D168" s="11">
        <v>10</v>
      </c>
      <c r="E168" s="68" t="s">
        <v>213</v>
      </c>
      <c r="F168" s="52" t="s">
        <v>65</v>
      </c>
      <c r="G168" s="9">
        <f t="shared" si="45"/>
        <v>452.7</v>
      </c>
      <c r="H168" s="9">
        <f t="shared" si="45"/>
        <v>0</v>
      </c>
      <c r="I168" s="9">
        <f t="shared" si="45"/>
        <v>452.7</v>
      </c>
    </row>
    <row r="169" spans="1:9" ht="26.25" customHeight="1" x14ac:dyDescent="0.2">
      <c r="A169" s="70" t="s">
        <v>66</v>
      </c>
      <c r="B169" s="53">
        <v>650</v>
      </c>
      <c r="C169" s="11">
        <v>4</v>
      </c>
      <c r="D169" s="11">
        <v>10</v>
      </c>
      <c r="E169" s="68" t="s">
        <v>213</v>
      </c>
      <c r="F169" s="52" t="s">
        <v>67</v>
      </c>
      <c r="G169" s="9">
        <f t="shared" si="45"/>
        <v>452.7</v>
      </c>
      <c r="H169" s="9">
        <f t="shared" si="45"/>
        <v>0</v>
      </c>
      <c r="I169" s="9">
        <f t="shared" si="45"/>
        <v>452.7</v>
      </c>
    </row>
    <row r="170" spans="1:9" ht="26.25" customHeight="1" x14ac:dyDescent="0.2">
      <c r="A170" s="70" t="s">
        <v>57</v>
      </c>
      <c r="B170" s="53">
        <v>650</v>
      </c>
      <c r="C170" s="11">
        <v>4</v>
      </c>
      <c r="D170" s="11">
        <v>10</v>
      </c>
      <c r="E170" s="68" t="s">
        <v>213</v>
      </c>
      <c r="F170" s="52">
        <v>244</v>
      </c>
      <c r="G170" s="9">
        <f>88+4.8+297.9+20+42</f>
        <v>452.7</v>
      </c>
      <c r="H170" s="10">
        <v>0</v>
      </c>
      <c r="I170" s="10">
        <f>G170</f>
        <v>452.7</v>
      </c>
    </row>
    <row r="171" spans="1:9" ht="12.75" customHeight="1" x14ac:dyDescent="0.2">
      <c r="A171" s="94" t="s">
        <v>180</v>
      </c>
      <c r="B171" s="91">
        <v>650</v>
      </c>
      <c r="C171" s="92">
        <v>4</v>
      </c>
      <c r="D171" s="92">
        <v>12</v>
      </c>
      <c r="E171" s="60"/>
      <c r="F171" s="93"/>
      <c r="G171" s="56">
        <f>G172</f>
        <v>6.7</v>
      </c>
      <c r="H171" s="56">
        <f t="shared" ref="H171:I175" si="46">H172</f>
        <v>0</v>
      </c>
      <c r="I171" s="56">
        <f t="shared" si="46"/>
        <v>6.7</v>
      </c>
    </row>
    <row r="172" spans="1:9" ht="24" customHeight="1" x14ac:dyDescent="0.2">
      <c r="A172" s="71" t="s">
        <v>316</v>
      </c>
      <c r="B172" s="53">
        <v>650</v>
      </c>
      <c r="C172" s="11">
        <v>4</v>
      </c>
      <c r="D172" s="11">
        <v>12</v>
      </c>
      <c r="E172" s="68" t="s">
        <v>189</v>
      </c>
      <c r="F172" s="52"/>
      <c r="G172" s="9">
        <f>G173</f>
        <v>6.7</v>
      </c>
      <c r="H172" s="9">
        <f t="shared" si="46"/>
        <v>0</v>
      </c>
      <c r="I172" s="9">
        <f t="shared" si="46"/>
        <v>6.7</v>
      </c>
    </row>
    <row r="173" spans="1:9" ht="38.25" customHeight="1" x14ac:dyDescent="0.2">
      <c r="A173" s="71" t="s">
        <v>304</v>
      </c>
      <c r="B173" s="53">
        <v>650</v>
      </c>
      <c r="C173" s="11">
        <v>4</v>
      </c>
      <c r="D173" s="11">
        <v>12</v>
      </c>
      <c r="E173" s="68" t="s">
        <v>214</v>
      </c>
      <c r="F173" s="52"/>
      <c r="G173" s="9">
        <f>G174</f>
        <v>6.7</v>
      </c>
      <c r="H173" s="9">
        <f t="shared" si="46"/>
        <v>0</v>
      </c>
      <c r="I173" s="9">
        <f t="shared" si="46"/>
        <v>6.7</v>
      </c>
    </row>
    <row r="174" spans="1:9" ht="45" customHeight="1" x14ac:dyDescent="0.2">
      <c r="A174" s="70" t="s">
        <v>179</v>
      </c>
      <c r="B174" s="53">
        <v>650</v>
      </c>
      <c r="C174" s="11">
        <v>4</v>
      </c>
      <c r="D174" s="11">
        <v>12</v>
      </c>
      <c r="E174" s="49">
        <v>7700189020</v>
      </c>
      <c r="F174" s="52"/>
      <c r="G174" s="10">
        <f>G175</f>
        <v>6.7</v>
      </c>
      <c r="H174" s="10">
        <f t="shared" si="46"/>
        <v>0</v>
      </c>
      <c r="I174" s="10">
        <f t="shared" si="46"/>
        <v>6.7</v>
      </c>
    </row>
    <row r="175" spans="1:9" ht="12" customHeight="1" x14ac:dyDescent="0.2">
      <c r="A175" s="70" t="s">
        <v>80</v>
      </c>
      <c r="B175" s="53">
        <v>650</v>
      </c>
      <c r="C175" s="11">
        <v>4</v>
      </c>
      <c r="D175" s="11">
        <v>12</v>
      </c>
      <c r="E175" s="49">
        <v>7700189020</v>
      </c>
      <c r="F175" s="52">
        <v>500</v>
      </c>
      <c r="G175" s="9">
        <f>G176</f>
        <v>6.7</v>
      </c>
      <c r="H175" s="9">
        <f t="shared" si="46"/>
        <v>0</v>
      </c>
      <c r="I175" s="9">
        <f t="shared" si="46"/>
        <v>6.7</v>
      </c>
    </row>
    <row r="176" spans="1:9" ht="16.5" customHeight="1" x14ac:dyDescent="0.2">
      <c r="A176" s="70" t="s">
        <v>63</v>
      </c>
      <c r="B176" s="53">
        <v>650</v>
      </c>
      <c r="C176" s="11">
        <v>4</v>
      </c>
      <c r="D176" s="11">
        <v>12</v>
      </c>
      <c r="E176" s="49">
        <v>7700189020</v>
      </c>
      <c r="F176" s="52">
        <v>540</v>
      </c>
      <c r="G176" s="9">
        <v>6.7</v>
      </c>
      <c r="H176" s="10">
        <v>0</v>
      </c>
      <c r="I176" s="10">
        <f>G176</f>
        <v>6.7</v>
      </c>
    </row>
    <row r="177" spans="1:10" s="81" customFormat="1" ht="13.5" customHeight="1" x14ac:dyDescent="0.2">
      <c r="A177" s="82" t="s">
        <v>36</v>
      </c>
      <c r="B177" s="83">
        <v>650</v>
      </c>
      <c r="C177" s="84">
        <v>5</v>
      </c>
      <c r="D177" s="84">
        <v>0</v>
      </c>
      <c r="E177" s="85" t="s">
        <v>64</v>
      </c>
      <c r="F177" s="86" t="s">
        <v>64</v>
      </c>
      <c r="G177" s="90">
        <f>G178+G186+G207</f>
        <v>6624.3</v>
      </c>
      <c r="H177" s="90">
        <f t="shared" ref="H177:I177" si="47">H178+H186+H207</f>
        <v>0</v>
      </c>
      <c r="I177" s="90">
        <f t="shared" si="47"/>
        <v>6624.3</v>
      </c>
      <c r="J177" s="203"/>
    </row>
    <row r="178" spans="1:10" x14ac:dyDescent="0.2">
      <c r="A178" s="72" t="s">
        <v>61</v>
      </c>
      <c r="B178" s="91">
        <v>650</v>
      </c>
      <c r="C178" s="92">
        <v>5</v>
      </c>
      <c r="D178" s="92">
        <v>1</v>
      </c>
      <c r="E178" s="60" t="s">
        <v>64</v>
      </c>
      <c r="F178" s="93" t="s">
        <v>64</v>
      </c>
      <c r="G178" s="56">
        <f t="shared" ref="G178:I184" si="48">G179</f>
        <v>239.7</v>
      </c>
      <c r="H178" s="56">
        <f t="shared" si="48"/>
        <v>0</v>
      </c>
      <c r="I178" s="56">
        <f t="shared" si="48"/>
        <v>239.7</v>
      </c>
    </row>
    <row r="179" spans="1:10" ht="40.5" customHeight="1" x14ac:dyDescent="0.2">
      <c r="A179" s="71" t="s">
        <v>317</v>
      </c>
      <c r="B179" s="53">
        <v>650</v>
      </c>
      <c r="C179" s="11">
        <v>5</v>
      </c>
      <c r="D179" s="11">
        <v>1</v>
      </c>
      <c r="E179" s="68" t="s">
        <v>215</v>
      </c>
      <c r="F179" s="52" t="s">
        <v>64</v>
      </c>
      <c r="G179" s="9">
        <f t="shared" si="48"/>
        <v>239.7</v>
      </c>
      <c r="H179" s="9">
        <f t="shared" si="48"/>
        <v>0</v>
      </c>
      <c r="I179" s="9">
        <f t="shared" si="48"/>
        <v>239.7</v>
      </c>
    </row>
    <row r="180" spans="1:10" ht="26.25" customHeight="1" x14ac:dyDescent="0.2">
      <c r="A180" s="71" t="s">
        <v>216</v>
      </c>
      <c r="B180" s="53">
        <v>650</v>
      </c>
      <c r="C180" s="11">
        <v>5</v>
      </c>
      <c r="D180" s="11">
        <v>1</v>
      </c>
      <c r="E180" s="68" t="s">
        <v>217</v>
      </c>
      <c r="F180" s="52" t="s">
        <v>64</v>
      </c>
      <c r="G180" s="9">
        <f t="shared" si="48"/>
        <v>239.7</v>
      </c>
      <c r="H180" s="9">
        <f t="shared" si="48"/>
        <v>0</v>
      </c>
      <c r="I180" s="9">
        <f t="shared" si="48"/>
        <v>239.7</v>
      </c>
    </row>
    <row r="181" spans="1:10" ht="22.5" x14ac:dyDescent="0.2">
      <c r="A181" s="71" t="s">
        <v>105</v>
      </c>
      <c r="B181" s="53">
        <v>650</v>
      </c>
      <c r="C181" s="11">
        <v>5</v>
      </c>
      <c r="D181" s="11">
        <v>1</v>
      </c>
      <c r="E181" s="68" t="s">
        <v>218</v>
      </c>
      <c r="F181" s="52"/>
      <c r="G181" s="9">
        <f t="shared" si="48"/>
        <v>239.7</v>
      </c>
      <c r="H181" s="9">
        <f t="shared" si="48"/>
        <v>0</v>
      </c>
      <c r="I181" s="9">
        <f t="shared" si="48"/>
        <v>239.7</v>
      </c>
    </row>
    <row r="182" spans="1:10" ht="22.5" customHeight="1" x14ac:dyDescent="0.2">
      <c r="A182" s="71" t="s">
        <v>100</v>
      </c>
      <c r="B182" s="53">
        <v>650</v>
      </c>
      <c r="C182" s="11">
        <v>5</v>
      </c>
      <c r="D182" s="11">
        <v>1</v>
      </c>
      <c r="E182" s="68" t="s">
        <v>241</v>
      </c>
      <c r="F182" s="52"/>
      <c r="G182" s="9">
        <f t="shared" si="48"/>
        <v>239.7</v>
      </c>
      <c r="H182" s="9">
        <f t="shared" si="48"/>
        <v>0</v>
      </c>
      <c r="I182" s="9">
        <f t="shared" si="48"/>
        <v>239.7</v>
      </c>
    </row>
    <row r="183" spans="1:10" ht="22.5" customHeight="1" x14ac:dyDescent="0.2">
      <c r="A183" s="70" t="s">
        <v>124</v>
      </c>
      <c r="B183" s="53">
        <v>650</v>
      </c>
      <c r="C183" s="11">
        <v>5</v>
      </c>
      <c r="D183" s="11">
        <v>1</v>
      </c>
      <c r="E183" s="68" t="s">
        <v>241</v>
      </c>
      <c r="F183" s="52" t="s">
        <v>65</v>
      </c>
      <c r="G183" s="9">
        <f t="shared" si="48"/>
        <v>239.7</v>
      </c>
      <c r="H183" s="9">
        <f t="shared" si="48"/>
        <v>0</v>
      </c>
      <c r="I183" s="9">
        <f t="shared" si="48"/>
        <v>239.7</v>
      </c>
    </row>
    <row r="184" spans="1:10" ht="22.5" customHeight="1" x14ac:dyDescent="0.2">
      <c r="A184" s="70" t="s">
        <v>66</v>
      </c>
      <c r="B184" s="53">
        <v>650</v>
      </c>
      <c r="C184" s="11">
        <v>5</v>
      </c>
      <c r="D184" s="11">
        <v>1</v>
      </c>
      <c r="E184" s="68" t="s">
        <v>241</v>
      </c>
      <c r="F184" s="52" t="s">
        <v>67</v>
      </c>
      <c r="G184" s="9">
        <f t="shared" si="48"/>
        <v>239.7</v>
      </c>
      <c r="H184" s="9">
        <f t="shared" si="48"/>
        <v>0</v>
      </c>
      <c r="I184" s="9">
        <f t="shared" si="48"/>
        <v>239.7</v>
      </c>
    </row>
    <row r="185" spans="1:10" ht="22.5" x14ac:dyDescent="0.2">
      <c r="A185" s="70" t="s">
        <v>57</v>
      </c>
      <c r="B185" s="53">
        <v>650</v>
      </c>
      <c r="C185" s="11">
        <v>5</v>
      </c>
      <c r="D185" s="11">
        <v>1</v>
      </c>
      <c r="E185" s="68" t="s">
        <v>241</v>
      </c>
      <c r="F185" s="52">
        <v>244</v>
      </c>
      <c r="G185" s="10">
        <v>239.7</v>
      </c>
      <c r="H185" s="10">
        <v>0</v>
      </c>
      <c r="I185" s="10">
        <f>G185</f>
        <v>239.7</v>
      </c>
    </row>
    <row r="186" spans="1:10" x14ac:dyDescent="0.2">
      <c r="A186" s="72" t="s">
        <v>51</v>
      </c>
      <c r="B186" s="91">
        <v>650</v>
      </c>
      <c r="C186" s="92">
        <v>5</v>
      </c>
      <c r="D186" s="92">
        <v>2</v>
      </c>
      <c r="E186" s="60" t="s">
        <v>64</v>
      </c>
      <c r="F186" s="93" t="s">
        <v>64</v>
      </c>
      <c r="G186" s="56">
        <f>G187</f>
        <v>5840.6</v>
      </c>
      <c r="H186" s="56">
        <f t="shared" ref="H186:I186" si="49">H187</f>
        <v>0</v>
      </c>
      <c r="I186" s="56">
        <f t="shared" si="49"/>
        <v>5840.6</v>
      </c>
    </row>
    <row r="187" spans="1:10" ht="35.25" customHeight="1" x14ac:dyDescent="0.2">
      <c r="A187" s="71" t="s">
        <v>317</v>
      </c>
      <c r="B187" s="53">
        <v>650</v>
      </c>
      <c r="C187" s="11">
        <v>5</v>
      </c>
      <c r="D187" s="11">
        <v>2</v>
      </c>
      <c r="E187" s="68" t="s">
        <v>215</v>
      </c>
      <c r="F187" s="52" t="s">
        <v>64</v>
      </c>
      <c r="G187" s="9">
        <f>G188+G201</f>
        <v>5840.6</v>
      </c>
      <c r="H187" s="9">
        <f t="shared" ref="H187:I187" si="50">H188+H201</f>
        <v>0</v>
      </c>
      <c r="I187" s="9">
        <f t="shared" si="50"/>
        <v>5840.6</v>
      </c>
    </row>
    <row r="188" spans="1:10" ht="27.75" customHeight="1" x14ac:dyDescent="0.2">
      <c r="A188" s="71" t="s">
        <v>78</v>
      </c>
      <c r="B188" s="53">
        <v>650</v>
      </c>
      <c r="C188" s="11">
        <v>5</v>
      </c>
      <c r="D188" s="11">
        <v>2</v>
      </c>
      <c r="E188" s="68" t="s">
        <v>219</v>
      </c>
      <c r="F188" s="52" t="s">
        <v>64</v>
      </c>
      <c r="G188" s="9">
        <f>G189</f>
        <v>5590.6</v>
      </c>
      <c r="H188" s="9">
        <f t="shared" ref="H188:I188" si="51">H189</f>
        <v>0</v>
      </c>
      <c r="I188" s="9">
        <f t="shared" si="51"/>
        <v>5590.6</v>
      </c>
    </row>
    <row r="189" spans="1:10" ht="22.5" customHeight="1" x14ac:dyDescent="0.2">
      <c r="A189" s="71" t="s">
        <v>221</v>
      </c>
      <c r="B189" s="53">
        <v>650</v>
      </c>
      <c r="C189" s="11">
        <v>5</v>
      </c>
      <c r="D189" s="11">
        <v>2</v>
      </c>
      <c r="E189" s="68" t="s">
        <v>220</v>
      </c>
      <c r="F189" s="52" t="s">
        <v>64</v>
      </c>
      <c r="G189" s="9">
        <f>G190+G194+G197</f>
        <v>5590.6</v>
      </c>
      <c r="H189" s="9">
        <f t="shared" ref="H189:I189" si="52">H190+H194+H197</f>
        <v>0</v>
      </c>
      <c r="I189" s="9">
        <f t="shared" si="52"/>
        <v>5590.6</v>
      </c>
    </row>
    <row r="190" spans="1:10" ht="56.25" customHeight="1" x14ac:dyDescent="0.2">
      <c r="A190" s="71" t="s">
        <v>222</v>
      </c>
      <c r="B190" s="53">
        <v>650</v>
      </c>
      <c r="C190" s="11">
        <v>5</v>
      </c>
      <c r="D190" s="11">
        <v>2</v>
      </c>
      <c r="E190" s="68" t="s">
        <v>257</v>
      </c>
      <c r="F190" s="52"/>
      <c r="G190" s="10">
        <f>G191</f>
        <v>5000</v>
      </c>
      <c r="H190" s="10">
        <f t="shared" ref="H190:I192" si="53">H191</f>
        <v>0</v>
      </c>
      <c r="I190" s="10">
        <f t="shared" si="53"/>
        <v>5000</v>
      </c>
    </row>
    <row r="191" spans="1:10" ht="30" customHeight="1" x14ac:dyDescent="0.2">
      <c r="A191" s="70" t="s">
        <v>124</v>
      </c>
      <c r="B191" s="53">
        <v>650</v>
      </c>
      <c r="C191" s="11">
        <v>5</v>
      </c>
      <c r="D191" s="11">
        <v>2</v>
      </c>
      <c r="E191" s="68" t="s">
        <v>257</v>
      </c>
      <c r="F191" s="52" t="s">
        <v>65</v>
      </c>
      <c r="G191" s="10">
        <f>G192</f>
        <v>5000</v>
      </c>
      <c r="H191" s="10">
        <f t="shared" si="53"/>
        <v>0</v>
      </c>
      <c r="I191" s="10">
        <f t="shared" si="53"/>
        <v>5000</v>
      </c>
    </row>
    <row r="192" spans="1:10" ht="32.25" customHeight="1" x14ac:dyDescent="0.2">
      <c r="A192" s="70" t="s">
        <v>66</v>
      </c>
      <c r="B192" s="53">
        <v>650</v>
      </c>
      <c r="C192" s="11">
        <v>5</v>
      </c>
      <c r="D192" s="11">
        <v>2</v>
      </c>
      <c r="E192" s="68" t="s">
        <v>257</v>
      </c>
      <c r="F192" s="52" t="s">
        <v>67</v>
      </c>
      <c r="G192" s="10">
        <f>G193</f>
        <v>5000</v>
      </c>
      <c r="H192" s="10">
        <f t="shared" si="53"/>
        <v>0</v>
      </c>
      <c r="I192" s="10">
        <f t="shared" si="53"/>
        <v>5000</v>
      </c>
    </row>
    <row r="193" spans="1:9" ht="29.25" customHeight="1" x14ac:dyDescent="0.2">
      <c r="A193" s="70" t="s">
        <v>62</v>
      </c>
      <c r="B193" s="53">
        <v>650</v>
      </c>
      <c r="C193" s="11">
        <v>5</v>
      </c>
      <c r="D193" s="11">
        <v>2</v>
      </c>
      <c r="E193" s="68" t="s">
        <v>257</v>
      </c>
      <c r="F193" s="52">
        <v>243</v>
      </c>
      <c r="G193" s="10">
        <v>5000</v>
      </c>
      <c r="H193" s="10">
        <v>0</v>
      </c>
      <c r="I193" s="10">
        <v>5000</v>
      </c>
    </row>
    <row r="194" spans="1:9" ht="30" customHeight="1" x14ac:dyDescent="0.2">
      <c r="A194" s="70" t="s">
        <v>124</v>
      </c>
      <c r="B194" s="53">
        <v>650</v>
      </c>
      <c r="C194" s="11">
        <v>5</v>
      </c>
      <c r="D194" s="11">
        <v>2</v>
      </c>
      <c r="E194" s="68" t="s">
        <v>284</v>
      </c>
      <c r="F194" s="52">
        <v>200</v>
      </c>
      <c r="G194" s="10">
        <f>G195</f>
        <v>35</v>
      </c>
      <c r="H194" s="10">
        <f t="shared" ref="H194:I195" si="54">H195</f>
        <v>0</v>
      </c>
      <c r="I194" s="10">
        <f t="shared" si="54"/>
        <v>35</v>
      </c>
    </row>
    <row r="195" spans="1:9" ht="30" customHeight="1" x14ac:dyDescent="0.2">
      <c r="A195" s="70" t="s">
        <v>66</v>
      </c>
      <c r="B195" s="53">
        <v>650</v>
      </c>
      <c r="C195" s="11">
        <v>5</v>
      </c>
      <c r="D195" s="11">
        <v>2</v>
      </c>
      <c r="E195" s="68" t="s">
        <v>284</v>
      </c>
      <c r="F195" s="52">
        <v>240</v>
      </c>
      <c r="G195" s="10">
        <f>G196</f>
        <v>35</v>
      </c>
      <c r="H195" s="10">
        <f t="shared" si="54"/>
        <v>0</v>
      </c>
      <c r="I195" s="10">
        <f t="shared" si="54"/>
        <v>35</v>
      </c>
    </row>
    <row r="196" spans="1:9" ht="30" customHeight="1" x14ac:dyDescent="0.2">
      <c r="A196" s="70" t="s">
        <v>62</v>
      </c>
      <c r="B196" s="53">
        <v>650</v>
      </c>
      <c r="C196" s="11">
        <v>5</v>
      </c>
      <c r="D196" s="11">
        <v>2</v>
      </c>
      <c r="E196" s="68" t="s">
        <v>284</v>
      </c>
      <c r="F196" s="52">
        <v>243</v>
      </c>
      <c r="G196" s="10">
        <f>20+15</f>
        <v>35</v>
      </c>
      <c r="H196" s="10">
        <v>0</v>
      </c>
      <c r="I196" s="10">
        <f>G196</f>
        <v>35</v>
      </c>
    </row>
    <row r="197" spans="1:9" ht="56.25" customHeight="1" x14ac:dyDescent="0.2">
      <c r="A197" s="70" t="s">
        <v>223</v>
      </c>
      <c r="B197" s="53">
        <v>650</v>
      </c>
      <c r="C197" s="11">
        <v>5</v>
      </c>
      <c r="D197" s="11">
        <v>2</v>
      </c>
      <c r="E197" s="68" t="s">
        <v>258</v>
      </c>
      <c r="F197" s="52"/>
      <c r="G197" s="10">
        <f>G198</f>
        <v>555.6</v>
      </c>
      <c r="H197" s="10">
        <f t="shared" ref="H197:I197" si="55">H198</f>
        <v>0</v>
      </c>
      <c r="I197" s="10">
        <f t="shared" si="55"/>
        <v>555.6</v>
      </c>
    </row>
    <row r="198" spans="1:9" ht="30" customHeight="1" x14ac:dyDescent="0.2">
      <c r="A198" s="70" t="s">
        <v>124</v>
      </c>
      <c r="B198" s="53">
        <v>650</v>
      </c>
      <c r="C198" s="11">
        <v>5</v>
      </c>
      <c r="D198" s="11">
        <v>2</v>
      </c>
      <c r="E198" s="68" t="s">
        <v>258</v>
      </c>
      <c r="F198" s="52">
        <v>200</v>
      </c>
      <c r="G198" s="10">
        <f>G199</f>
        <v>555.6</v>
      </c>
      <c r="H198" s="10">
        <f>H199</f>
        <v>0</v>
      </c>
      <c r="I198" s="10">
        <f>I199</f>
        <v>555.6</v>
      </c>
    </row>
    <row r="199" spans="1:9" ht="30" customHeight="1" x14ac:dyDescent="0.2">
      <c r="A199" s="70" t="s">
        <v>66</v>
      </c>
      <c r="B199" s="53">
        <v>650</v>
      </c>
      <c r="C199" s="11">
        <v>5</v>
      </c>
      <c r="D199" s="11">
        <v>2</v>
      </c>
      <c r="E199" s="68" t="s">
        <v>258</v>
      </c>
      <c r="F199" s="52">
        <v>240</v>
      </c>
      <c r="G199" s="10">
        <f>G200</f>
        <v>555.6</v>
      </c>
      <c r="H199" s="10">
        <f>H200</f>
        <v>0</v>
      </c>
      <c r="I199" s="10">
        <f>I200</f>
        <v>555.6</v>
      </c>
    </row>
    <row r="200" spans="1:9" ht="30" customHeight="1" x14ac:dyDescent="0.2">
      <c r="A200" s="70" t="s">
        <v>62</v>
      </c>
      <c r="B200" s="53">
        <v>650</v>
      </c>
      <c r="C200" s="11">
        <v>5</v>
      </c>
      <c r="D200" s="11">
        <v>2</v>
      </c>
      <c r="E200" s="68" t="s">
        <v>258</v>
      </c>
      <c r="F200" s="52">
        <v>243</v>
      </c>
      <c r="G200" s="10">
        <v>555.6</v>
      </c>
      <c r="H200" s="10">
        <v>0</v>
      </c>
      <c r="I200" s="10">
        <v>555.6</v>
      </c>
    </row>
    <row r="201" spans="1:9" ht="30" customHeight="1" x14ac:dyDescent="0.2">
      <c r="A201" s="70" t="s">
        <v>332</v>
      </c>
      <c r="B201" s="53">
        <v>650</v>
      </c>
      <c r="C201" s="11">
        <v>5</v>
      </c>
      <c r="D201" s="11">
        <v>2</v>
      </c>
      <c r="E201" s="68" t="s">
        <v>331</v>
      </c>
      <c r="F201" s="52"/>
      <c r="G201" s="10">
        <f t="shared" ref="G201:I205" si="56">G202</f>
        <v>250</v>
      </c>
      <c r="H201" s="10">
        <f t="shared" si="56"/>
        <v>0</v>
      </c>
      <c r="I201" s="10">
        <f t="shared" si="56"/>
        <v>250</v>
      </c>
    </row>
    <row r="202" spans="1:9" ht="30" customHeight="1" x14ac:dyDescent="0.2">
      <c r="A202" s="70" t="s">
        <v>333</v>
      </c>
      <c r="B202" s="53">
        <v>650</v>
      </c>
      <c r="C202" s="11">
        <v>5</v>
      </c>
      <c r="D202" s="11">
        <v>2</v>
      </c>
      <c r="E202" s="68" t="s">
        <v>330</v>
      </c>
      <c r="F202" s="52"/>
      <c r="G202" s="10">
        <f t="shared" si="56"/>
        <v>250</v>
      </c>
      <c r="H202" s="10">
        <f t="shared" si="56"/>
        <v>0</v>
      </c>
      <c r="I202" s="10">
        <f t="shared" si="56"/>
        <v>250</v>
      </c>
    </row>
    <row r="203" spans="1:9" ht="30" customHeight="1" x14ac:dyDescent="0.2">
      <c r="A203" s="70" t="s">
        <v>100</v>
      </c>
      <c r="B203" s="53">
        <v>650</v>
      </c>
      <c r="C203" s="11">
        <v>5</v>
      </c>
      <c r="D203" s="11">
        <v>2</v>
      </c>
      <c r="E203" s="68" t="s">
        <v>329</v>
      </c>
      <c r="F203" s="52"/>
      <c r="G203" s="10">
        <f t="shared" si="56"/>
        <v>250</v>
      </c>
      <c r="H203" s="10">
        <f t="shared" si="56"/>
        <v>0</v>
      </c>
      <c r="I203" s="10">
        <f t="shared" si="56"/>
        <v>250</v>
      </c>
    </row>
    <row r="204" spans="1:9" ht="30" customHeight="1" x14ac:dyDescent="0.2">
      <c r="A204" s="70" t="s">
        <v>124</v>
      </c>
      <c r="B204" s="53">
        <v>650</v>
      </c>
      <c r="C204" s="11">
        <v>5</v>
      </c>
      <c r="D204" s="11">
        <v>2</v>
      </c>
      <c r="E204" s="68" t="s">
        <v>329</v>
      </c>
      <c r="F204" s="52">
        <v>200</v>
      </c>
      <c r="G204" s="10">
        <f t="shared" si="56"/>
        <v>250</v>
      </c>
      <c r="H204" s="10">
        <f t="shared" si="56"/>
        <v>0</v>
      </c>
      <c r="I204" s="10">
        <f t="shared" si="56"/>
        <v>250</v>
      </c>
    </row>
    <row r="205" spans="1:9" ht="30" customHeight="1" x14ac:dyDescent="0.2">
      <c r="A205" s="70" t="s">
        <v>66</v>
      </c>
      <c r="B205" s="53">
        <v>650</v>
      </c>
      <c r="C205" s="11">
        <v>5</v>
      </c>
      <c r="D205" s="11">
        <v>2</v>
      </c>
      <c r="E205" s="68" t="s">
        <v>329</v>
      </c>
      <c r="F205" s="52">
        <v>240</v>
      </c>
      <c r="G205" s="10">
        <f t="shared" si="56"/>
        <v>250</v>
      </c>
      <c r="H205" s="10">
        <f t="shared" si="56"/>
        <v>0</v>
      </c>
      <c r="I205" s="10">
        <f t="shared" si="56"/>
        <v>250</v>
      </c>
    </row>
    <row r="206" spans="1:9" ht="30" customHeight="1" x14ac:dyDescent="0.2">
      <c r="A206" s="70" t="s">
        <v>57</v>
      </c>
      <c r="B206" s="53">
        <v>650</v>
      </c>
      <c r="C206" s="11">
        <v>5</v>
      </c>
      <c r="D206" s="11">
        <v>2</v>
      </c>
      <c r="E206" s="68" t="s">
        <v>329</v>
      </c>
      <c r="F206" s="52">
        <v>244</v>
      </c>
      <c r="G206" s="10">
        <f>81+69+100</f>
        <v>250</v>
      </c>
      <c r="H206" s="10">
        <v>0</v>
      </c>
      <c r="I206" s="10">
        <f>G206</f>
        <v>250</v>
      </c>
    </row>
    <row r="207" spans="1:9" ht="16.5" customHeight="1" x14ac:dyDescent="0.2">
      <c r="A207" s="72" t="s">
        <v>37</v>
      </c>
      <c r="B207" s="91">
        <v>650</v>
      </c>
      <c r="C207" s="92">
        <v>5</v>
      </c>
      <c r="D207" s="92">
        <v>3</v>
      </c>
      <c r="E207" s="60" t="s">
        <v>64</v>
      </c>
      <c r="F207" s="93" t="s">
        <v>64</v>
      </c>
      <c r="G207" s="56">
        <f t="shared" ref="G207:I212" si="57">G208</f>
        <v>544</v>
      </c>
      <c r="H207" s="56">
        <f t="shared" si="57"/>
        <v>0</v>
      </c>
      <c r="I207" s="56">
        <f t="shared" si="57"/>
        <v>544</v>
      </c>
    </row>
    <row r="208" spans="1:9" ht="22.5" customHeight="1" x14ac:dyDescent="0.2">
      <c r="A208" s="71" t="s">
        <v>318</v>
      </c>
      <c r="B208" s="53">
        <v>650</v>
      </c>
      <c r="C208" s="11">
        <v>5</v>
      </c>
      <c r="D208" s="11">
        <v>3</v>
      </c>
      <c r="E208" s="68" t="s">
        <v>224</v>
      </c>
      <c r="F208" s="52" t="s">
        <v>64</v>
      </c>
      <c r="G208" s="9">
        <f t="shared" si="57"/>
        <v>544</v>
      </c>
      <c r="H208" s="9">
        <f t="shared" si="57"/>
        <v>0</v>
      </c>
      <c r="I208" s="9">
        <f t="shared" si="57"/>
        <v>544</v>
      </c>
    </row>
    <row r="209" spans="1:10" ht="33.75" x14ac:dyDescent="0.2">
      <c r="A209" s="70" t="s">
        <v>128</v>
      </c>
      <c r="B209" s="53">
        <v>650</v>
      </c>
      <c r="C209" s="11">
        <v>5</v>
      </c>
      <c r="D209" s="11">
        <v>3</v>
      </c>
      <c r="E209" s="68" t="s">
        <v>225</v>
      </c>
      <c r="F209" s="52"/>
      <c r="G209" s="9">
        <f t="shared" si="57"/>
        <v>544</v>
      </c>
      <c r="H209" s="9">
        <f t="shared" si="57"/>
        <v>0</v>
      </c>
      <c r="I209" s="9">
        <f t="shared" si="57"/>
        <v>544</v>
      </c>
    </row>
    <row r="210" spans="1:10" ht="22.5" x14ac:dyDescent="0.2">
      <c r="A210" s="70" t="s">
        <v>100</v>
      </c>
      <c r="B210" s="53">
        <v>650</v>
      </c>
      <c r="C210" s="11">
        <v>5</v>
      </c>
      <c r="D210" s="11">
        <v>3</v>
      </c>
      <c r="E210" s="68" t="s">
        <v>226</v>
      </c>
      <c r="F210" s="52"/>
      <c r="G210" s="9">
        <f t="shared" si="57"/>
        <v>544</v>
      </c>
      <c r="H210" s="9">
        <f t="shared" si="57"/>
        <v>0</v>
      </c>
      <c r="I210" s="9">
        <f t="shared" si="57"/>
        <v>544</v>
      </c>
    </row>
    <row r="211" spans="1:10" ht="29.25" customHeight="1" x14ac:dyDescent="0.2">
      <c r="A211" s="70" t="s">
        <v>124</v>
      </c>
      <c r="B211" s="53">
        <v>650</v>
      </c>
      <c r="C211" s="11">
        <v>5</v>
      </c>
      <c r="D211" s="11">
        <v>3</v>
      </c>
      <c r="E211" s="68" t="s">
        <v>226</v>
      </c>
      <c r="F211" s="52" t="s">
        <v>65</v>
      </c>
      <c r="G211" s="9">
        <f t="shared" si="57"/>
        <v>544</v>
      </c>
      <c r="H211" s="9">
        <f t="shared" si="57"/>
        <v>0</v>
      </c>
      <c r="I211" s="9">
        <f t="shared" si="57"/>
        <v>544</v>
      </c>
    </row>
    <row r="212" spans="1:10" ht="26.25" customHeight="1" x14ac:dyDescent="0.2">
      <c r="A212" s="70" t="s">
        <v>66</v>
      </c>
      <c r="B212" s="53">
        <v>650</v>
      </c>
      <c r="C212" s="11">
        <v>5</v>
      </c>
      <c r="D212" s="11">
        <v>3</v>
      </c>
      <c r="E212" s="68" t="s">
        <v>226</v>
      </c>
      <c r="F212" s="52" t="s">
        <v>67</v>
      </c>
      <c r="G212" s="9">
        <f t="shared" si="57"/>
        <v>544</v>
      </c>
      <c r="H212" s="9">
        <f t="shared" si="57"/>
        <v>0</v>
      </c>
      <c r="I212" s="9">
        <f t="shared" si="57"/>
        <v>544</v>
      </c>
    </row>
    <row r="213" spans="1:10" ht="22.5" customHeight="1" x14ac:dyDescent="0.2">
      <c r="A213" s="70" t="s">
        <v>57</v>
      </c>
      <c r="B213" s="53">
        <v>650</v>
      </c>
      <c r="C213" s="11">
        <v>5</v>
      </c>
      <c r="D213" s="11">
        <v>3</v>
      </c>
      <c r="E213" s="68" t="s">
        <v>226</v>
      </c>
      <c r="F213" s="52">
        <v>244</v>
      </c>
      <c r="G213" s="9">
        <f>94+450</f>
        <v>544</v>
      </c>
      <c r="H213" s="10">
        <v>0</v>
      </c>
      <c r="I213" s="10">
        <f>G213</f>
        <v>544</v>
      </c>
    </row>
    <row r="214" spans="1:10" s="81" customFormat="1" ht="14.25" customHeight="1" x14ac:dyDescent="0.2">
      <c r="A214" s="131" t="s">
        <v>285</v>
      </c>
      <c r="B214" s="83">
        <v>650</v>
      </c>
      <c r="C214" s="84">
        <v>6</v>
      </c>
      <c r="D214" s="84"/>
      <c r="E214" s="85"/>
      <c r="F214" s="86"/>
      <c r="G214" s="87">
        <f t="shared" ref="G214:I220" si="58">G215</f>
        <v>298</v>
      </c>
      <c r="H214" s="87">
        <f t="shared" si="58"/>
        <v>0</v>
      </c>
      <c r="I214" s="87">
        <f t="shared" si="58"/>
        <v>298</v>
      </c>
      <c r="J214" s="203"/>
    </row>
    <row r="215" spans="1:10" ht="19.5" customHeight="1" x14ac:dyDescent="0.2">
      <c r="A215" s="94" t="s">
        <v>286</v>
      </c>
      <c r="B215" s="91">
        <v>650</v>
      </c>
      <c r="C215" s="92">
        <v>6</v>
      </c>
      <c r="D215" s="92">
        <v>5</v>
      </c>
      <c r="E215" s="60"/>
      <c r="F215" s="93"/>
      <c r="G215" s="56">
        <f>G216</f>
        <v>298</v>
      </c>
      <c r="H215" s="56">
        <f t="shared" si="58"/>
        <v>0</v>
      </c>
      <c r="I215" s="56">
        <f t="shared" si="58"/>
        <v>298</v>
      </c>
    </row>
    <row r="216" spans="1:10" ht="26.25" customHeight="1" x14ac:dyDescent="0.2">
      <c r="A216" s="69" t="s">
        <v>312</v>
      </c>
      <c r="B216" s="53">
        <v>650</v>
      </c>
      <c r="C216" s="11">
        <v>6</v>
      </c>
      <c r="D216" s="11">
        <v>5</v>
      </c>
      <c r="E216" s="68" t="s">
        <v>278</v>
      </c>
      <c r="F216" s="52"/>
      <c r="G216" s="9">
        <f>G217</f>
        <v>298</v>
      </c>
      <c r="H216" s="9">
        <f t="shared" si="58"/>
        <v>0</v>
      </c>
      <c r="I216" s="9">
        <f t="shared" si="58"/>
        <v>298</v>
      </c>
    </row>
    <row r="217" spans="1:10" ht="26.25" customHeight="1" x14ac:dyDescent="0.2">
      <c r="A217" s="69" t="s">
        <v>336</v>
      </c>
      <c r="B217" s="53" t="s">
        <v>326</v>
      </c>
      <c r="C217" s="11">
        <v>6</v>
      </c>
      <c r="D217" s="11">
        <v>5</v>
      </c>
      <c r="E217" s="68" t="s">
        <v>337</v>
      </c>
      <c r="F217" s="52"/>
      <c r="G217" s="9">
        <f>G218+G222</f>
        <v>298</v>
      </c>
      <c r="H217" s="9">
        <f t="shared" ref="H217:I217" si="59">H218+H222</f>
        <v>0</v>
      </c>
      <c r="I217" s="9">
        <f t="shared" si="59"/>
        <v>298</v>
      </c>
    </row>
    <row r="218" spans="1:10" ht="42.75" customHeight="1" x14ac:dyDescent="0.2">
      <c r="A218" s="69" t="s">
        <v>335</v>
      </c>
      <c r="B218" s="53">
        <v>650</v>
      </c>
      <c r="C218" s="11">
        <v>6</v>
      </c>
      <c r="D218" s="11">
        <v>5</v>
      </c>
      <c r="E218" s="68" t="s">
        <v>280</v>
      </c>
      <c r="F218" s="52"/>
      <c r="G218" s="9">
        <f>G219</f>
        <v>1.488</v>
      </c>
      <c r="H218" s="9">
        <f t="shared" ref="H218:I218" si="60">H219</f>
        <v>0</v>
      </c>
      <c r="I218" s="9">
        <f t="shared" si="60"/>
        <v>1.488</v>
      </c>
    </row>
    <row r="219" spans="1:10" ht="29.25" customHeight="1" x14ac:dyDescent="0.2">
      <c r="A219" s="70" t="s">
        <v>124</v>
      </c>
      <c r="B219" s="53">
        <v>650</v>
      </c>
      <c r="C219" s="11">
        <v>6</v>
      </c>
      <c r="D219" s="11">
        <v>5</v>
      </c>
      <c r="E219" s="68" t="s">
        <v>280</v>
      </c>
      <c r="F219" s="52">
        <v>200</v>
      </c>
      <c r="G219" s="9">
        <f t="shared" si="58"/>
        <v>1.488</v>
      </c>
      <c r="H219" s="9">
        <f t="shared" si="58"/>
        <v>0</v>
      </c>
      <c r="I219" s="9">
        <f t="shared" si="58"/>
        <v>1.488</v>
      </c>
    </row>
    <row r="220" spans="1:10" ht="24.75" customHeight="1" x14ac:dyDescent="0.2">
      <c r="A220" s="70" t="s">
        <v>66</v>
      </c>
      <c r="B220" s="53">
        <v>650</v>
      </c>
      <c r="C220" s="11">
        <v>6</v>
      </c>
      <c r="D220" s="11">
        <v>5</v>
      </c>
      <c r="E220" s="68" t="s">
        <v>280</v>
      </c>
      <c r="F220" s="52">
        <v>240</v>
      </c>
      <c r="G220" s="9">
        <f t="shared" si="58"/>
        <v>1.488</v>
      </c>
      <c r="H220" s="9">
        <f t="shared" si="58"/>
        <v>0</v>
      </c>
      <c r="I220" s="9">
        <f t="shared" si="58"/>
        <v>1.488</v>
      </c>
    </row>
    <row r="221" spans="1:10" ht="26.25" customHeight="1" x14ac:dyDescent="0.2">
      <c r="A221" s="70" t="s">
        <v>57</v>
      </c>
      <c r="B221" s="53">
        <v>650</v>
      </c>
      <c r="C221" s="11">
        <v>6</v>
      </c>
      <c r="D221" s="11">
        <v>5</v>
      </c>
      <c r="E221" s="68" t="s">
        <v>280</v>
      </c>
      <c r="F221" s="52">
        <v>244</v>
      </c>
      <c r="G221" s="9">
        <v>1.488</v>
      </c>
      <c r="H221" s="10">
        <v>0</v>
      </c>
      <c r="I221" s="10">
        <f>G221</f>
        <v>1.488</v>
      </c>
    </row>
    <row r="222" spans="1:10" ht="26.25" customHeight="1" x14ac:dyDescent="0.2">
      <c r="A222" s="70" t="s">
        <v>100</v>
      </c>
      <c r="B222" s="53">
        <v>650</v>
      </c>
      <c r="C222" s="11">
        <v>6</v>
      </c>
      <c r="D222" s="11">
        <v>5</v>
      </c>
      <c r="E222" s="68" t="s">
        <v>334</v>
      </c>
      <c r="F222" s="52"/>
      <c r="G222" s="9">
        <f>G223</f>
        <v>296.512</v>
      </c>
      <c r="H222" s="9">
        <f t="shared" ref="H222:I224" si="61">H223</f>
        <v>0</v>
      </c>
      <c r="I222" s="9">
        <f t="shared" si="61"/>
        <v>296.512</v>
      </c>
    </row>
    <row r="223" spans="1:10" ht="26.25" customHeight="1" x14ac:dyDescent="0.2">
      <c r="A223" s="70" t="s">
        <v>124</v>
      </c>
      <c r="B223" s="53">
        <v>650</v>
      </c>
      <c r="C223" s="11">
        <v>6</v>
      </c>
      <c r="D223" s="11">
        <v>5</v>
      </c>
      <c r="E223" s="68" t="s">
        <v>334</v>
      </c>
      <c r="F223" s="52">
        <v>200</v>
      </c>
      <c r="G223" s="9">
        <f>G224</f>
        <v>296.512</v>
      </c>
      <c r="H223" s="9">
        <f t="shared" si="61"/>
        <v>0</v>
      </c>
      <c r="I223" s="9">
        <f t="shared" si="61"/>
        <v>296.512</v>
      </c>
    </row>
    <row r="224" spans="1:10" ht="26.25" customHeight="1" x14ac:dyDescent="0.2">
      <c r="A224" s="70" t="s">
        <v>66</v>
      </c>
      <c r="B224" s="53">
        <v>650</v>
      </c>
      <c r="C224" s="11">
        <v>6</v>
      </c>
      <c r="D224" s="11">
        <v>5</v>
      </c>
      <c r="E224" s="68" t="s">
        <v>334</v>
      </c>
      <c r="F224" s="52">
        <v>240</v>
      </c>
      <c r="G224" s="9">
        <f>G225</f>
        <v>296.512</v>
      </c>
      <c r="H224" s="9">
        <f t="shared" si="61"/>
        <v>0</v>
      </c>
      <c r="I224" s="9">
        <f t="shared" si="61"/>
        <v>296.512</v>
      </c>
    </row>
    <row r="225" spans="1:10" ht="26.25" customHeight="1" x14ac:dyDescent="0.2">
      <c r="A225" s="70" t="s">
        <v>57</v>
      </c>
      <c r="B225" s="53">
        <v>650</v>
      </c>
      <c r="C225" s="11">
        <v>6</v>
      </c>
      <c r="D225" s="11">
        <v>5</v>
      </c>
      <c r="E225" s="68" t="s">
        <v>334</v>
      </c>
      <c r="F225" s="52">
        <v>244</v>
      </c>
      <c r="G225" s="9">
        <v>296.512</v>
      </c>
      <c r="H225" s="10">
        <v>0</v>
      </c>
      <c r="I225" s="10">
        <f>G225</f>
        <v>296.512</v>
      </c>
    </row>
    <row r="226" spans="1:10" s="81" customFormat="1" ht="18" customHeight="1" x14ac:dyDescent="0.2">
      <c r="A226" s="82" t="s">
        <v>53</v>
      </c>
      <c r="B226" s="83">
        <v>650</v>
      </c>
      <c r="C226" s="84">
        <v>8</v>
      </c>
      <c r="D226" s="84">
        <v>0</v>
      </c>
      <c r="E226" s="85" t="s">
        <v>64</v>
      </c>
      <c r="F226" s="86"/>
      <c r="G226" s="87">
        <f>G227</f>
        <v>1253.8</v>
      </c>
      <c r="H226" s="87">
        <f t="shared" ref="H226:I227" si="62">H227</f>
        <v>0</v>
      </c>
      <c r="I226" s="87">
        <f t="shared" si="62"/>
        <v>1253.8</v>
      </c>
      <c r="J226" s="203"/>
    </row>
    <row r="227" spans="1:10" ht="15" customHeight="1" x14ac:dyDescent="0.2">
      <c r="A227" s="72" t="s">
        <v>38</v>
      </c>
      <c r="B227" s="91">
        <v>650</v>
      </c>
      <c r="C227" s="92">
        <v>8</v>
      </c>
      <c r="D227" s="92">
        <v>1</v>
      </c>
      <c r="E227" s="60" t="s">
        <v>64</v>
      </c>
      <c r="F227" s="93"/>
      <c r="G227" s="56">
        <f>G228</f>
        <v>1253.8</v>
      </c>
      <c r="H227" s="56">
        <f t="shared" si="62"/>
        <v>0</v>
      </c>
      <c r="I227" s="56">
        <f t="shared" si="62"/>
        <v>1253.8</v>
      </c>
    </row>
    <row r="228" spans="1:10" ht="42.75" customHeight="1" x14ac:dyDescent="0.2">
      <c r="A228" s="71" t="s">
        <v>319</v>
      </c>
      <c r="B228" s="53">
        <v>650</v>
      </c>
      <c r="C228" s="11">
        <v>8</v>
      </c>
      <c r="D228" s="11">
        <v>1</v>
      </c>
      <c r="E228" s="68" t="s">
        <v>227</v>
      </c>
      <c r="F228" s="52"/>
      <c r="G228" s="9">
        <f>G229+G248</f>
        <v>1253.8</v>
      </c>
      <c r="H228" s="9">
        <f t="shared" ref="H228:I228" si="63">H229+H248</f>
        <v>0</v>
      </c>
      <c r="I228" s="9">
        <f t="shared" si="63"/>
        <v>1253.8</v>
      </c>
    </row>
    <row r="229" spans="1:10" ht="22.5" x14ac:dyDescent="0.2">
      <c r="A229" s="71" t="s">
        <v>229</v>
      </c>
      <c r="B229" s="53">
        <v>650</v>
      </c>
      <c r="C229" s="11">
        <v>8</v>
      </c>
      <c r="D229" s="11">
        <v>1</v>
      </c>
      <c r="E229" s="68" t="s">
        <v>228</v>
      </c>
      <c r="F229" s="52" t="s">
        <v>64</v>
      </c>
      <c r="G229" s="9">
        <f>G230</f>
        <v>1228.8</v>
      </c>
      <c r="H229" s="9">
        <f t="shared" ref="H229:I229" si="64">H230</f>
        <v>0</v>
      </c>
      <c r="I229" s="9">
        <f t="shared" si="64"/>
        <v>1228.8</v>
      </c>
    </row>
    <row r="230" spans="1:10" x14ac:dyDescent="0.2">
      <c r="A230" s="71" t="s">
        <v>103</v>
      </c>
      <c r="B230" s="53">
        <v>650</v>
      </c>
      <c r="C230" s="11">
        <v>8</v>
      </c>
      <c r="D230" s="11">
        <v>1</v>
      </c>
      <c r="E230" s="68" t="s">
        <v>230</v>
      </c>
      <c r="F230" s="52"/>
      <c r="G230" s="9">
        <f>G231+G240+G244</f>
        <v>1228.8</v>
      </c>
      <c r="H230" s="9">
        <f t="shared" ref="H230:I230" si="65">H231+H240+H244</f>
        <v>0</v>
      </c>
      <c r="I230" s="9">
        <f t="shared" si="65"/>
        <v>1228.8</v>
      </c>
    </row>
    <row r="231" spans="1:10" ht="22.5" x14ac:dyDescent="0.2">
      <c r="A231" s="71" t="s">
        <v>232</v>
      </c>
      <c r="B231" s="53">
        <v>650</v>
      </c>
      <c r="C231" s="11">
        <v>8</v>
      </c>
      <c r="D231" s="11">
        <v>1</v>
      </c>
      <c r="E231" s="68" t="s">
        <v>231</v>
      </c>
      <c r="F231" s="52" t="s">
        <v>64</v>
      </c>
      <c r="G231" s="9">
        <f>G232+G237</f>
        <v>1216.8</v>
      </c>
      <c r="H231" s="9">
        <f t="shared" ref="H231:I231" si="66">H232+H237</f>
        <v>0</v>
      </c>
      <c r="I231" s="9">
        <f t="shared" si="66"/>
        <v>1216.8</v>
      </c>
    </row>
    <row r="232" spans="1:10" ht="45" x14ac:dyDescent="0.2">
      <c r="A232" s="70" t="s">
        <v>68</v>
      </c>
      <c r="B232" s="53">
        <v>650</v>
      </c>
      <c r="C232" s="11">
        <v>8</v>
      </c>
      <c r="D232" s="11">
        <v>1</v>
      </c>
      <c r="E232" s="68" t="s">
        <v>231</v>
      </c>
      <c r="F232" s="52" t="s">
        <v>69</v>
      </c>
      <c r="G232" s="10">
        <f>G233</f>
        <v>937</v>
      </c>
      <c r="H232" s="10">
        <f t="shared" ref="H232:I232" si="67">H233</f>
        <v>0</v>
      </c>
      <c r="I232" s="10">
        <f t="shared" si="67"/>
        <v>937</v>
      </c>
    </row>
    <row r="233" spans="1:10" ht="22.5" customHeight="1" x14ac:dyDescent="0.2">
      <c r="A233" s="70" t="s">
        <v>70</v>
      </c>
      <c r="B233" s="53">
        <v>650</v>
      </c>
      <c r="C233" s="11">
        <v>8</v>
      </c>
      <c r="D233" s="11">
        <v>1</v>
      </c>
      <c r="E233" s="68" t="s">
        <v>231</v>
      </c>
      <c r="F233" s="52" t="s">
        <v>71</v>
      </c>
      <c r="G233" s="10">
        <f>G234+G236+G235</f>
        <v>937</v>
      </c>
      <c r="H233" s="10">
        <f t="shared" ref="H233:I233" si="68">H234+H236+H235</f>
        <v>0</v>
      </c>
      <c r="I233" s="10">
        <f t="shared" si="68"/>
        <v>937</v>
      </c>
    </row>
    <row r="234" spans="1:10" x14ac:dyDescent="0.2">
      <c r="A234" s="70" t="s">
        <v>111</v>
      </c>
      <c r="B234" s="53">
        <v>650</v>
      </c>
      <c r="C234" s="11">
        <v>8</v>
      </c>
      <c r="D234" s="11">
        <v>1</v>
      </c>
      <c r="E234" s="68" t="s">
        <v>231</v>
      </c>
      <c r="F234" s="52">
        <v>111</v>
      </c>
      <c r="G234" s="9">
        <v>666</v>
      </c>
      <c r="H234" s="9">
        <v>0</v>
      </c>
      <c r="I234" s="10">
        <f>G234</f>
        <v>666</v>
      </c>
    </row>
    <row r="235" spans="1:10" ht="21.75" customHeight="1" x14ac:dyDescent="0.2">
      <c r="A235" s="70" t="s">
        <v>59</v>
      </c>
      <c r="B235" s="53">
        <v>650</v>
      </c>
      <c r="C235" s="11">
        <v>8</v>
      </c>
      <c r="D235" s="11">
        <v>1</v>
      </c>
      <c r="E235" s="68" t="s">
        <v>231</v>
      </c>
      <c r="F235" s="52">
        <v>112</v>
      </c>
      <c r="G235" s="9">
        <v>70</v>
      </c>
      <c r="H235" s="9">
        <v>0</v>
      </c>
      <c r="I235" s="10">
        <f>G235</f>
        <v>70</v>
      </c>
    </row>
    <row r="236" spans="1:10" ht="33.75" x14ac:dyDescent="0.2">
      <c r="A236" s="70" t="s">
        <v>112</v>
      </c>
      <c r="B236" s="53">
        <v>650</v>
      </c>
      <c r="C236" s="11">
        <v>8</v>
      </c>
      <c r="D236" s="11">
        <v>1</v>
      </c>
      <c r="E236" s="68" t="s">
        <v>231</v>
      </c>
      <c r="F236" s="52">
        <v>119</v>
      </c>
      <c r="G236" s="9">
        <v>201</v>
      </c>
      <c r="H236" s="9">
        <v>0</v>
      </c>
      <c r="I236" s="10">
        <f>G236</f>
        <v>201</v>
      </c>
    </row>
    <row r="237" spans="1:10" ht="27" customHeight="1" x14ac:dyDescent="0.2">
      <c r="A237" s="70" t="s">
        <v>124</v>
      </c>
      <c r="B237" s="53">
        <v>650</v>
      </c>
      <c r="C237" s="11">
        <v>8</v>
      </c>
      <c r="D237" s="11">
        <v>1</v>
      </c>
      <c r="E237" s="68" t="s">
        <v>231</v>
      </c>
      <c r="F237" s="52" t="s">
        <v>65</v>
      </c>
      <c r="G237" s="9">
        <f>G238</f>
        <v>279.8</v>
      </c>
      <c r="H237" s="9">
        <f t="shared" ref="H237:I238" si="69">H238</f>
        <v>0</v>
      </c>
      <c r="I237" s="9">
        <f t="shared" si="69"/>
        <v>279.8</v>
      </c>
    </row>
    <row r="238" spans="1:10" ht="22.5" x14ac:dyDescent="0.2">
      <c r="A238" s="70" t="s">
        <v>66</v>
      </c>
      <c r="B238" s="53">
        <v>650</v>
      </c>
      <c r="C238" s="11">
        <v>8</v>
      </c>
      <c r="D238" s="11">
        <v>1</v>
      </c>
      <c r="E238" s="68" t="s">
        <v>231</v>
      </c>
      <c r="F238" s="52" t="s">
        <v>67</v>
      </c>
      <c r="G238" s="9">
        <f>G239</f>
        <v>279.8</v>
      </c>
      <c r="H238" s="9">
        <f t="shared" si="69"/>
        <v>0</v>
      </c>
      <c r="I238" s="9">
        <f t="shared" si="69"/>
        <v>279.8</v>
      </c>
    </row>
    <row r="239" spans="1:10" ht="22.5" x14ac:dyDescent="0.2">
      <c r="A239" s="70" t="s">
        <v>57</v>
      </c>
      <c r="B239" s="53">
        <v>650</v>
      </c>
      <c r="C239" s="11">
        <v>8</v>
      </c>
      <c r="D239" s="11">
        <v>1</v>
      </c>
      <c r="E239" s="68" t="s">
        <v>231</v>
      </c>
      <c r="F239" s="52">
        <v>244</v>
      </c>
      <c r="G239" s="10">
        <f>1+24.5+68.8+8.5+40+60+5+60+12</f>
        <v>279.8</v>
      </c>
      <c r="H239" s="10">
        <v>0</v>
      </c>
      <c r="I239" s="10">
        <f t="shared" ref="I239" si="70">1+24.5+68.8+8.5+40+60+5+60+12</f>
        <v>279.8</v>
      </c>
    </row>
    <row r="240" spans="1:10" ht="22.5" x14ac:dyDescent="0.2">
      <c r="A240" s="70" t="s">
        <v>287</v>
      </c>
      <c r="B240" s="53">
        <v>650</v>
      </c>
      <c r="C240" s="11">
        <v>8</v>
      </c>
      <c r="D240" s="11">
        <v>1</v>
      </c>
      <c r="E240" s="64" t="s">
        <v>288</v>
      </c>
      <c r="F240" s="52"/>
      <c r="G240" s="10">
        <f>G241</f>
        <v>11.4</v>
      </c>
      <c r="H240" s="10">
        <f t="shared" ref="H240:I242" si="71">H241</f>
        <v>0</v>
      </c>
      <c r="I240" s="10">
        <f t="shared" si="71"/>
        <v>11.4</v>
      </c>
    </row>
    <row r="241" spans="1:10" ht="22.5" x14ac:dyDescent="0.2">
      <c r="A241" s="70" t="s">
        <v>124</v>
      </c>
      <c r="B241" s="53">
        <v>650</v>
      </c>
      <c r="C241" s="11">
        <v>8</v>
      </c>
      <c r="D241" s="11">
        <v>1</v>
      </c>
      <c r="E241" s="64" t="s">
        <v>288</v>
      </c>
      <c r="F241" s="52">
        <v>200</v>
      </c>
      <c r="G241" s="10">
        <f>G242</f>
        <v>11.4</v>
      </c>
      <c r="H241" s="10">
        <f t="shared" si="71"/>
        <v>0</v>
      </c>
      <c r="I241" s="10">
        <f t="shared" si="71"/>
        <v>11.4</v>
      </c>
    </row>
    <row r="242" spans="1:10" ht="30.75" customHeight="1" x14ac:dyDescent="0.2">
      <c r="A242" s="70" t="s">
        <v>66</v>
      </c>
      <c r="B242" s="53">
        <v>650</v>
      </c>
      <c r="C242" s="11">
        <v>8</v>
      </c>
      <c r="D242" s="11">
        <v>1</v>
      </c>
      <c r="E242" s="64" t="s">
        <v>288</v>
      </c>
      <c r="F242" s="52">
        <v>240</v>
      </c>
      <c r="G242" s="10">
        <f>G243</f>
        <v>11.4</v>
      </c>
      <c r="H242" s="10">
        <f t="shared" si="71"/>
        <v>0</v>
      </c>
      <c r="I242" s="10">
        <f t="shared" si="71"/>
        <v>11.4</v>
      </c>
    </row>
    <row r="243" spans="1:10" ht="22.5" x14ac:dyDescent="0.2">
      <c r="A243" s="70" t="s">
        <v>57</v>
      </c>
      <c r="B243" s="53">
        <v>650</v>
      </c>
      <c r="C243" s="11">
        <v>8</v>
      </c>
      <c r="D243" s="11">
        <v>1</v>
      </c>
      <c r="E243" s="64" t="s">
        <v>288</v>
      </c>
      <c r="F243" s="52">
        <v>244</v>
      </c>
      <c r="G243" s="10">
        <v>11.4</v>
      </c>
      <c r="H243" s="10">
        <v>0</v>
      </c>
      <c r="I243" s="10">
        <f>G243</f>
        <v>11.4</v>
      </c>
    </row>
    <row r="244" spans="1:10" ht="33.75" x14ac:dyDescent="0.2">
      <c r="A244" s="70" t="s">
        <v>289</v>
      </c>
      <c r="B244" s="53">
        <v>650</v>
      </c>
      <c r="C244" s="11">
        <v>8</v>
      </c>
      <c r="D244" s="11">
        <v>1</v>
      </c>
      <c r="E244" s="64" t="s">
        <v>290</v>
      </c>
      <c r="F244" s="52"/>
      <c r="G244" s="9">
        <f>G245</f>
        <v>0.6</v>
      </c>
      <c r="H244" s="9">
        <f t="shared" ref="H244:I246" si="72">H245</f>
        <v>0</v>
      </c>
      <c r="I244" s="9">
        <f t="shared" si="72"/>
        <v>0.6</v>
      </c>
    </row>
    <row r="245" spans="1:10" s="51" customFormat="1" ht="22.5" x14ac:dyDescent="0.2">
      <c r="A245" s="70" t="s">
        <v>124</v>
      </c>
      <c r="B245" s="53">
        <v>650</v>
      </c>
      <c r="C245" s="11">
        <v>8</v>
      </c>
      <c r="D245" s="11">
        <v>1</v>
      </c>
      <c r="E245" s="64" t="s">
        <v>290</v>
      </c>
      <c r="F245" s="52">
        <v>200</v>
      </c>
      <c r="G245" s="10">
        <f>G246</f>
        <v>0.6</v>
      </c>
      <c r="H245" s="10">
        <f t="shared" si="72"/>
        <v>0</v>
      </c>
      <c r="I245" s="10">
        <f t="shared" si="72"/>
        <v>0.6</v>
      </c>
    </row>
    <row r="246" spans="1:10" ht="22.5" x14ac:dyDescent="0.2">
      <c r="A246" s="70" t="s">
        <v>66</v>
      </c>
      <c r="B246" s="53">
        <v>650</v>
      </c>
      <c r="C246" s="11">
        <v>8</v>
      </c>
      <c r="D246" s="11">
        <v>1</v>
      </c>
      <c r="E246" s="64" t="s">
        <v>290</v>
      </c>
      <c r="F246" s="52">
        <v>240</v>
      </c>
      <c r="G246" s="10">
        <f>G247</f>
        <v>0.6</v>
      </c>
      <c r="H246" s="10">
        <f t="shared" si="72"/>
        <v>0</v>
      </c>
      <c r="I246" s="10">
        <f t="shared" si="72"/>
        <v>0.6</v>
      </c>
    </row>
    <row r="247" spans="1:10" ht="22.5" x14ac:dyDescent="0.2">
      <c r="A247" s="70" t="s">
        <v>57</v>
      </c>
      <c r="B247" s="53">
        <v>650</v>
      </c>
      <c r="C247" s="11">
        <v>8</v>
      </c>
      <c r="D247" s="11">
        <v>1</v>
      </c>
      <c r="E247" s="64" t="s">
        <v>290</v>
      </c>
      <c r="F247" s="52">
        <v>244</v>
      </c>
      <c r="G247" s="10">
        <v>0.6</v>
      </c>
      <c r="H247" s="10">
        <v>0</v>
      </c>
      <c r="I247" s="10">
        <f>G247</f>
        <v>0.6</v>
      </c>
    </row>
    <row r="248" spans="1:10" x14ac:dyDescent="0.2">
      <c r="A248" s="71" t="s">
        <v>104</v>
      </c>
      <c r="B248" s="53">
        <v>650</v>
      </c>
      <c r="C248" s="11">
        <v>8</v>
      </c>
      <c r="D248" s="11">
        <v>1</v>
      </c>
      <c r="E248" s="68" t="s">
        <v>234</v>
      </c>
      <c r="F248" s="52" t="s">
        <v>64</v>
      </c>
      <c r="G248" s="10">
        <f>G249</f>
        <v>25</v>
      </c>
      <c r="H248" s="10">
        <f t="shared" ref="H248:I252" si="73">H249</f>
        <v>0</v>
      </c>
      <c r="I248" s="10">
        <f t="shared" si="73"/>
        <v>25</v>
      </c>
    </row>
    <row r="249" spans="1:10" ht="22.5" x14ac:dyDescent="0.2">
      <c r="A249" s="71" t="s">
        <v>235</v>
      </c>
      <c r="B249" s="53">
        <v>650</v>
      </c>
      <c r="C249" s="11">
        <v>8</v>
      </c>
      <c r="D249" s="11">
        <v>1</v>
      </c>
      <c r="E249" s="68" t="s">
        <v>236</v>
      </c>
      <c r="F249" s="52" t="s">
        <v>64</v>
      </c>
      <c r="G249" s="10">
        <f>G250</f>
        <v>25</v>
      </c>
      <c r="H249" s="10">
        <f t="shared" si="73"/>
        <v>0</v>
      </c>
      <c r="I249" s="10">
        <f t="shared" si="73"/>
        <v>25</v>
      </c>
    </row>
    <row r="250" spans="1:10" ht="22.5" x14ac:dyDescent="0.2">
      <c r="A250" s="70" t="s">
        <v>232</v>
      </c>
      <c r="B250" s="53">
        <v>650</v>
      </c>
      <c r="C250" s="11">
        <v>8</v>
      </c>
      <c r="D250" s="11">
        <v>1</v>
      </c>
      <c r="E250" s="49" t="s">
        <v>233</v>
      </c>
      <c r="F250" s="52"/>
      <c r="G250" s="10">
        <f>G251</f>
        <v>25</v>
      </c>
      <c r="H250" s="10">
        <f t="shared" si="73"/>
        <v>0</v>
      </c>
      <c r="I250" s="10">
        <f t="shared" si="73"/>
        <v>25</v>
      </c>
    </row>
    <row r="251" spans="1:10" ht="22.5" x14ac:dyDescent="0.2">
      <c r="A251" s="70" t="s">
        <v>124</v>
      </c>
      <c r="B251" s="53">
        <v>650</v>
      </c>
      <c r="C251" s="11">
        <v>8</v>
      </c>
      <c r="D251" s="11">
        <v>1</v>
      </c>
      <c r="E251" s="49" t="s">
        <v>233</v>
      </c>
      <c r="F251" s="52">
        <v>200</v>
      </c>
      <c r="G251" s="10">
        <f>G252</f>
        <v>25</v>
      </c>
      <c r="H251" s="10">
        <f t="shared" si="73"/>
        <v>0</v>
      </c>
      <c r="I251" s="10">
        <f t="shared" si="73"/>
        <v>25</v>
      </c>
    </row>
    <row r="252" spans="1:10" ht="22.5" x14ac:dyDescent="0.2">
      <c r="A252" s="70" t="s">
        <v>66</v>
      </c>
      <c r="B252" s="53">
        <v>650</v>
      </c>
      <c r="C252" s="11">
        <v>8</v>
      </c>
      <c r="D252" s="11">
        <v>1</v>
      </c>
      <c r="E252" s="49" t="s">
        <v>233</v>
      </c>
      <c r="F252" s="52">
        <v>240</v>
      </c>
      <c r="G252" s="10">
        <f>G253</f>
        <v>25</v>
      </c>
      <c r="H252" s="10">
        <f t="shared" si="73"/>
        <v>0</v>
      </c>
      <c r="I252" s="10">
        <f t="shared" si="73"/>
        <v>25</v>
      </c>
    </row>
    <row r="253" spans="1:10" ht="22.5" x14ac:dyDescent="0.2">
      <c r="A253" s="70" t="s">
        <v>57</v>
      </c>
      <c r="B253" s="53">
        <v>650</v>
      </c>
      <c r="C253" s="11">
        <v>8</v>
      </c>
      <c r="D253" s="11">
        <v>1</v>
      </c>
      <c r="E253" s="49" t="s">
        <v>233</v>
      </c>
      <c r="F253" s="52">
        <v>244</v>
      </c>
      <c r="G253" s="10">
        <f>25</f>
        <v>25</v>
      </c>
      <c r="H253" s="10">
        <v>0</v>
      </c>
      <c r="I253" s="10">
        <f>G253</f>
        <v>25</v>
      </c>
    </row>
    <row r="254" spans="1:10" s="81" customFormat="1" ht="15.75" customHeight="1" x14ac:dyDescent="0.2">
      <c r="A254" s="82" t="s">
        <v>54</v>
      </c>
      <c r="B254" s="83">
        <v>650</v>
      </c>
      <c r="C254" s="84">
        <v>11</v>
      </c>
      <c r="D254" s="84">
        <v>0</v>
      </c>
      <c r="E254" s="85" t="s">
        <v>64</v>
      </c>
      <c r="F254" s="86" t="s">
        <v>64</v>
      </c>
      <c r="G254" s="87">
        <f t="shared" ref="G254:I258" si="74">G255</f>
        <v>6973.6</v>
      </c>
      <c r="H254" s="87">
        <f t="shared" si="74"/>
        <v>400</v>
      </c>
      <c r="I254" s="87">
        <f t="shared" si="74"/>
        <v>7373.6</v>
      </c>
      <c r="J254" s="203"/>
    </row>
    <row r="255" spans="1:10" ht="16.5" customHeight="1" x14ac:dyDescent="0.2">
      <c r="A255" s="72" t="s">
        <v>39</v>
      </c>
      <c r="B255" s="91">
        <v>650</v>
      </c>
      <c r="C255" s="92">
        <v>11</v>
      </c>
      <c r="D255" s="92">
        <v>1</v>
      </c>
      <c r="E255" s="60" t="s">
        <v>64</v>
      </c>
      <c r="F255" s="93" t="s">
        <v>64</v>
      </c>
      <c r="G255" s="56">
        <f t="shared" si="74"/>
        <v>6973.6</v>
      </c>
      <c r="H255" s="56">
        <f t="shared" si="74"/>
        <v>400</v>
      </c>
      <c r="I255" s="56">
        <f t="shared" si="74"/>
        <v>7373.6</v>
      </c>
    </row>
    <row r="256" spans="1:10" ht="33.75" x14ac:dyDescent="0.2">
      <c r="A256" s="71" t="s">
        <v>319</v>
      </c>
      <c r="B256" s="53">
        <v>650</v>
      </c>
      <c r="C256" s="11">
        <v>11</v>
      </c>
      <c r="D256" s="11">
        <v>1</v>
      </c>
      <c r="E256" s="68" t="s">
        <v>227</v>
      </c>
      <c r="F256" s="52" t="s">
        <v>64</v>
      </c>
      <c r="G256" s="9">
        <f t="shared" si="74"/>
        <v>6973.6</v>
      </c>
      <c r="H256" s="9">
        <f t="shared" si="74"/>
        <v>400</v>
      </c>
      <c r="I256" s="9">
        <f t="shared" si="74"/>
        <v>7373.6</v>
      </c>
    </row>
    <row r="257" spans="1:9" x14ac:dyDescent="0.2">
      <c r="A257" s="71" t="s">
        <v>237</v>
      </c>
      <c r="B257" s="53">
        <v>650</v>
      </c>
      <c r="C257" s="11">
        <v>11</v>
      </c>
      <c r="D257" s="11">
        <v>1</v>
      </c>
      <c r="E257" s="68" t="s">
        <v>238</v>
      </c>
      <c r="F257" s="52" t="s">
        <v>64</v>
      </c>
      <c r="G257" s="9">
        <f t="shared" si="74"/>
        <v>6973.6</v>
      </c>
      <c r="H257" s="9">
        <f t="shared" si="74"/>
        <v>400</v>
      </c>
      <c r="I257" s="9">
        <f t="shared" si="74"/>
        <v>7373.6</v>
      </c>
    </row>
    <row r="258" spans="1:9" ht="22.5" x14ac:dyDescent="0.2">
      <c r="A258" s="71" t="s">
        <v>305</v>
      </c>
      <c r="B258" s="53">
        <v>650</v>
      </c>
      <c r="C258" s="11">
        <v>11</v>
      </c>
      <c r="D258" s="11">
        <v>1</v>
      </c>
      <c r="E258" s="68" t="s">
        <v>239</v>
      </c>
      <c r="F258" s="52"/>
      <c r="G258" s="9">
        <f t="shared" si="74"/>
        <v>6973.6</v>
      </c>
      <c r="H258" s="9">
        <f t="shared" si="74"/>
        <v>400</v>
      </c>
      <c r="I258" s="9">
        <f t="shared" si="74"/>
        <v>7373.6</v>
      </c>
    </row>
    <row r="259" spans="1:9" ht="22.5" x14ac:dyDescent="0.2">
      <c r="A259" s="71" t="s">
        <v>232</v>
      </c>
      <c r="B259" s="53">
        <v>650</v>
      </c>
      <c r="C259" s="11">
        <v>11</v>
      </c>
      <c r="D259" s="11">
        <v>1</v>
      </c>
      <c r="E259" s="68" t="s">
        <v>240</v>
      </c>
      <c r="F259" s="52" t="s">
        <v>64</v>
      </c>
      <c r="G259" s="9">
        <f>G260+G265+G268</f>
        <v>6973.6</v>
      </c>
      <c r="H259" s="9">
        <f>H260+H265+H268</f>
        <v>400</v>
      </c>
      <c r="I259" s="9">
        <f>I260+I265+I268</f>
        <v>7373.6</v>
      </c>
    </row>
    <row r="260" spans="1:9" ht="45" x14ac:dyDescent="0.2">
      <c r="A260" s="70" t="s">
        <v>68</v>
      </c>
      <c r="B260" s="53">
        <v>650</v>
      </c>
      <c r="C260" s="11">
        <v>11</v>
      </c>
      <c r="D260" s="11">
        <v>1</v>
      </c>
      <c r="E260" s="68" t="s">
        <v>240</v>
      </c>
      <c r="F260" s="52" t="s">
        <v>69</v>
      </c>
      <c r="G260" s="9">
        <f>G261</f>
        <v>6061</v>
      </c>
      <c r="H260" s="9">
        <f>H261</f>
        <v>0</v>
      </c>
      <c r="I260" s="9">
        <f>I261</f>
        <v>6061</v>
      </c>
    </row>
    <row r="261" spans="1:9" x14ac:dyDescent="0.2">
      <c r="A261" s="70" t="s">
        <v>70</v>
      </c>
      <c r="B261" s="53">
        <v>650</v>
      </c>
      <c r="C261" s="11">
        <v>11</v>
      </c>
      <c r="D261" s="11">
        <v>1</v>
      </c>
      <c r="E261" s="68" t="s">
        <v>240</v>
      </c>
      <c r="F261" s="52" t="s">
        <v>71</v>
      </c>
      <c r="G261" s="10">
        <f>G262+G263+G264</f>
        <v>6061</v>
      </c>
      <c r="H261" s="10">
        <f>H262+H263+H264</f>
        <v>0</v>
      </c>
      <c r="I261" s="10">
        <f>I262+I263+I264</f>
        <v>6061</v>
      </c>
    </row>
    <row r="262" spans="1:9" x14ac:dyDescent="0.2">
      <c r="A262" s="70" t="s">
        <v>111</v>
      </c>
      <c r="B262" s="53">
        <v>650</v>
      </c>
      <c r="C262" s="11">
        <v>11</v>
      </c>
      <c r="D262" s="11">
        <v>1</v>
      </c>
      <c r="E262" s="68" t="s">
        <v>240</v>
      </c>
      <c r="F262" s="52">
        <v>111</v>
      </c>
      <c r="G262" s="9">
        <v>4567</v>
      </c>
      <c r="H262" s="9">
        <v>0</v>
      </c>
      <c r="I262" s="9">
        <f>G262</f>
        <v>4567</v>
      </c>
    </row>
    <row r="263" spans="1:9" ht="22.5" x14ac:dyDescent="0.2">
      <c r="A263" s="70" t="s">
        <v>59</v>
      </c>
      <c r="B263" s="53">
        <v>650</v>
      </c>
      <c r="C263" s="11">
        <v>11</v>
      </c>
      <c r="D263" s="11">
        <v>1</v>
      </c>
      <c r="E263" s="68" t="s">
        <v>240</v>
      </c>
      <c r="F263" s="52">
        <v>112</v>
      </c>
      <c r="G263" s="9">
        <v>115</v>
      </c>
      <c r="H263" s="9">
        <v>0</v>
      </c>
      <c r="I263" s="9">
        <f>G263</f>
        <v>115</v>
      </c>
    </row>
    <row r="264" spans="1:9" ht="33.75" x14ac:dyDescent="0.2">
      <c r="A264" s="70" t="s">
        <v>112</v>
      </c>
      <c r="B264" s="53">
        <v>650</v>
      </c>
      <c r="C264" s="11">
        <v>11</v>
      </c>
      <c r="D264" s="11">
        <v>1</v>
      </c>
      <c r="E264" s="68" t="s">
        <v>240</v>
      </c>
      <c r="F264" s="52">
        <v>119</v>
      </c>
      <c r="G264" s="9">
        <v>1379</v>
      </c>
      <c r="H264" s="9">
        <v>0</v>
      </c>
      <c r="I264" s="9">
        <f>G264</f>
        <v>1379</v>
      </c>
    </row>
    <row r="265" spans="1:9" ht="22.5" x14ac:dyDescent="0.2">
      <c r="A265" s="70" t="s">
        <v>124</v>
      </c>
      <c r="B265" s="53">
        <v>650</v>
      </c>
      <c r="C265" s="11">
        <v>11</v>
      </c>
      <c r="D265" s="11">
        <v>1</v>
      </c>
      <c r="E265" s="68" t="s">
        <v>240</v>
      </c>
      <c r="F265" s="52" t="s">
        <v>65</v>
      </c>
      <c r="G265" s="10">
        <f t="shared" ref="G265:I266" si="75">G266</f>
        <v>910.10000000000014</v>
      </c>
      <c r="H265" s="10">
        <f t="shared" si="75"/>
        <v>400</v>
      </c>
      <c r="I265" s="10">
        <f t="shared" si="75"/>
        <v>1310.0999999999999</v>
      </c>
    </row>
    <row r="266" spans="1:9" ht="22.5" x14ac:dyDescent="0.2">
      <c r="A266" s="70" t="s">
        <v>66</v>
      </c>
      <c r="B266" s="53">
        <v>650</v>
      </c>
      <c r="C266" s="11">
        <v>11</v>
      </c>
      <c r="D266" s="11">
        <v>1</v>
      </c>
      <c r="E266" s="68" t="s">
        <v>240</v>
      </c>
      <c r="F266" s="52" t="s">
        <v>67</v>
      </c>
      <c r="G266" s="10">
        <f t="shared" si="75"/>
        <v>910.10000000000014</v>
      </c>
      <c r="H266" s="10">
        <f t="shared" si="75"/>
        <v>400</v>
      </c>
      <c r="I266" s="10">
        <f t="shared" si="75"/>
        <v>1310.0999999999999</v>
      </c>
    </row>
    <row r="267" spans="1:9" ht="22.5" x14ac:dyDescent="0.2">
      <c r="A267" s="70" t="s">
        <v>57</v>
      </c>
      <c r="B267" s="53">
        <v>650</v>
      </c>
      <c r="C267" s="11">
        <v>11</v>
      </c>
      <c r="D267" s="11">
        <v>1</v>
      </c>
      <c r="E267" s="68" t="s">
        <v>240</v>
      </c>
      <c r="F267" s="52">
        <v>244</v>
      </c>
      <c r="G267" s="10">
        <f>23.2+739.7+25+8.5+14.2+35+14.5+50</f>
        <v>910.10000000000014</v>
      </c>
      <c r="H267" s="10">
        <v>400</v>
      </c>
      <c r="I267" s="10">
        <v>1310.0999999999999</v>
      </c>
    </row>
    <row r="268" spans="1:9" x14ac:dyDescent="0.2">
      <c r="A268" s="70" t="s">
        <v>74</v>
      </c>
      <c r="B268" s="53">
        <v>650</v>
      </c>
      <c r="C268" s="11">
        <v>11</v>
      </c>
      <c r="D268" s="11">
        <v>1</v>
      </c>
      <c r="E268" s="68" t="s">
        <v>240</v>
      </c>
      <c r="F268" s="52" t="s">
        <v>75</v>
      </c>
      <c r="G268" s="10">
        <f t="shared" ref="G268:I269" si="76">G269</f>
        <v>2.5</v>
      </c>
      <c r="H268" s="10">
        <f t="shared" si="76"/>
        <v>0</v>
      </c>
      <c r="I268" s="10">
        <f t="shared" si="76"/>
        <v>2.5</v>
      </c>
    </row>
    <row r="269" spans="1:9" x14ac:dyDescent="0.2">
      <c r="A269" s="70" t="s">
        <v>76</v>
      </c>
      <c r="B269" s="53">
        <v>650</v>
      </c>
      <c r="C269" s="11">
        <v>11</v>
      </c>
      <c r="D269" s="11">
        <v>1</v>
      </c>
      <c r="E269" s="68" t="s">
        <v>240</v>
      </c>
      <c r="F269" s="52" t="s">
        <v>77</v>
      </c>
      <c r="G269" s="10">
        <f t="shared" si="76"/>
        <v>2.5</v>
      </c>
      <c r="H269" s="10">
        <f t="shared" si="76"/>
        <v>0</v>
      </c>
      <c r="I269" s="10">
        <f t="shared" si="76"/>
        <v>2.5</v>
      </c>
    </row>
    <row r="270" spans="1:9" x14ac:dyDescent="0.2">
      <c r="A270" s="70" t="s">
        <v>114</v>
      </c>
      <c r="B270" s="53">
        <v>650</v>
      </c>
      <c r="C270" s="11">
        <v>11</v>
      </c>
      <c r="D270" s="11">
        <v>1</v>
      </c>
      <c r="E270" s="68" t="s">
        <v>240</v>
      </c>
      <c r="F270" s="52">
        <v>853</v>
      </c>
      <c r="G270" s="10">
        <v>2.5</v>
      </c>
      <c r="H270" s="10">
        <v>0</v>
      </c>
      <c r="I270" s="10">
        <v>2.5</v>
      </c>
    </row>
    <row r="271" spans="1:9" ht="13.5" customHeight="1" x14ac:dyDescent="0.2">
      <c r="A271" s="73" t="s">
        <v>115</v>
      </c>
      <c r="B271" s="97"/>
      <c r="C271" s="110"/>
      <c r="D271" s="110"/>
      <c r="E271" s="98"/>
      <c r="F271" s="99"/>
      <c r="G271" s="13">
        <f>G254+G226+G214+G177+G148+G113+G101+G8</f>
        <v>36874.5</v>
      </c>
      <c r="H271" s="13">
        <f t="shared" ref="H271:I271" si="77">H254+H226+H214+H177+H148+H113+H101+H8</f>
        <v>5266.2004100000004</v>
      </c>
      <c r="I271" s="13">
        <f t="shared" si="77"/>
        <v>42140.650410000002</v>
      </c>
    </row>
    <row r="272" spans="1:9" x14ac:dyDescent="0.2">
      <c r="A272" s="78"/>
      <c r="I272" s="152"/>
    </row>
    <row r="273" spans="1:9" x14ac:dyDescent="0.2">
      <c r="A273" s="78"/>
      <c r="I273" s="100"/>
    </row>
    <row r="274" spans="1:9" x14ac:dyDescent="0.2">
      <c r="A274" s="78"/>
      <c r="G274" s="109">
        <f>'[1]свод по статьям'!$H$353</f>
        <v>37070.904999999999</v>
      </c>
    </row>
    <row r="275" spans="1:9" x14ac:dyDescent="0.2">
      <c r="A275" s="78"/>
      <c r="G275" s="109">
        <f>G274-G271</f>
        <v>196.40499999999884</v>
      </c>
    </row>
    <row r="277" spans="1:9" x14ac:dyDescent="0.2">
      <c r="I277" s="100"/>
    </row>
    <row r="279" spans="1:9" x14ac:dyDescent="0.2">
      <c r="G279" s="6"/>
      <c r="H279" s="134"/>
    </row>
  </sheetData>
  <autoFilter ref="A7:G271"/>
  <mergeCells count="3">
    <mergeCell ref="H3:I3"/>
    <mergeCell ref="A4:G4"/>
    <mergeCell ref="H1:I1"/>
  </mergeCells>
  <pageMargins left="0" right="0" top="0" bottom="0" header="0" footer="0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WhiteSpace="0" view="pageLayout" zoomScaleNormal="110" workbookViewId="0">
      <selection activeCell="E28" sqref="E28"/>
    </sheetView>
  </sheetViews>
  <sheetFormatPr defaultRowHeight="15.75" x14ac:dyDescent="0.25"/>
  <cols>
    <col min="1" max="1" width="5.42578125" style="22" customWidth="1"/>
    <col min="2" max="2" width="56.28515625" style="23" customWidth="1"/>
    <col min="3" max="3" width="17.7109375" style="26" customWidth="1"/>
    <col min="4" max="4" width="13.28515625" style="24" customWidth="1"/>
    <col min="5" max="5" width="20.85546875" style="24" customWidth="1"/>
    <col min="6" max="6" width="7.28515625" style="24" customWidth="1"/>
    <col min="7" max="16384" width="9.140625" style="24"/>
  </cols>
  <sheetData>
    <row r="1" spans="1:5" ht="93" customHeight="1" x14ac:dyDescent="0.25">
      <c r="C1" s="24"/>
      <c r="E1" s="20" t="s">
        <v>393</v>
      </c>
    </row>
    <row r="2" spans="1:5" x14ac:dyDescent="0.25">
      <c r="C2" s="24"/>
      <c r="E2" s="26"/>
    </row>
    <row r="3" spans="1:5" ht="72.75" customHeight="1" x14ac:dyDescent="0.25">
      <c r="B3" s="34"/>
      <c r="C3" s="24"/>
      <c r="E3" s="20" t="s">
        <v>345</v>
      </c>
    </row>
    <row r="4" spans="1:5" ht="42.75" customHeight="1" x14ac:dyDescent="0.25">
      <c r="A4" s="214" t="s">
        <v>300</v>
      </c>
      <c r="B4" s="214"/>
      <c r="C4" s="214"/>
    </row>
    <row r="5" spans="1:5" ht="12.75" customHeight="1" x14ac:dyDescent="0.25">
      <c r="A5" s="24"/>
      <c r="B5" s="25"/>
      <c r="C5" s="24"/>
      <c r="E5" s="27" t="s">
        <v>130</v>
      </c>
    </row>
    <row r="6" spans="1:5" s="1" customFormat="1" ht="63" customHeight="1" x14ac:dyDescent="0.25">
      <c r="A6" s="3" t="s">
        <v>131</v>
      </c>
      <c r="B6" s="3" t="s">
        <v>132</v>
      </c>
      <c r="C6" s="133" t="s">
        <v>350</v>
      </c>
      <c r="D6" s="135" t="s">
        <v>347</v>
      </c>
      <c r="E6" s="135" t="s">
        <v>348</v>
      </c>
    </row>
    <row r="7" spans="1:5" s="1" customFormat="1" ht="15" x14ac:dyDescent="0.25">
      <c r="A7" s="3">
        <v>1</v>
      </c>
      <c r="B7" s="3">
        <v>2</v>
      </c>
      <c r="C7" s="132">
        <v>3</v>
      </c>
      <c r="D7" s="138">
        <v>4</v>
      </c>
      <c r="E7" s="138">
        <v>5</v>
      </c>
    </row>
    <row r="8" spans="1:5" x14ac:dyDescent="0.25">
      <c r="A8" s="28" t="s">
        <v>133</v>
      </c>
      <c r="B8" s="29" t="s">
        <v>134</v>
      </c>
      <c r="C8" s="153">
        <v>0</v>
      </c>
      <c r="D8" s="140">
        <f>'расходы по структуре 2020 '!H163</f>
        <v>4810.8514100000002</v>
      </c>
      <c r="E8" s="136">
        <f>C8+D8</f>
        <v>4810.8514100000002</v>
      </c>
    </row>
    <row r="9" spans="1:5" ht="22.5" x14ac:dyDescent="0.25">
      <c r="A9" s="28" t="s">
        <v>135</v>
      </c>
      <c r="B9" s="30" t="s">
        <v>136</v>
      </c>
      <c r="C9" s="153">
        <f>SUM(C10:C18)</f>
        <v>2043.8000000000002</v>
      </c>
      <c r="D9" s="136">
        <v>0</v>
      </c>
      <c r="E9" s="153">
        <f>SUM(E10:E18)</f>
        <v>2043.8000000000002</v>
      </c>
    </row>
    <row r="10" spans="1:5" ht="45" x14ac:dyDescent="0.25">
      <c r="A10" s="31" t="s">
        <v>148</v>
      </c>
      <c r="B10" s="32" t="s">
        <v>153</v>
      </c>
      <c r="C10" s="114">
        <v>0</v>
      </c>
      <c r="D10" s="136">
        <v>0</v>
      </c>
      <c r="E10" s="114">
        <v>0</v>
      </c>
    </row>
    <row r="11" spans="1:5" ht="33.75" x14ac:dyDescent="0.25">
      <c r="A11" s="28" t="s">
        <v>137</v>
      </c>
      <c r="B11" s="32" t="s">
        <v>164</v>
      </c>
      <c r="C11" s="114">
        <v>0</v>
      </c>
      <c r="D11" s="136">
        <v>0</v>
      </c>
      <c r="E11" s="114">
        <v>0</v>
      </c>
    </row>
    <row r="12" spans="1:5" ht="33.75" x14ac:dyDescent="0.25">
      <c r="A12" s="31" t="s">
        <v>149</v>
      </c>
      <c r="B12" s="32" t="s">
        <v>154</v>
      </c>
      <c r="C12" s="114">
        <v>0</v>
      </c>
      <c r="D12" s="136">
        <v>0</v>
      </c>
      <c r="E12" s="114">
        <v>0</v>
      </c>
    </row>
    <row r="13" spans="1:5" ht="45" x14ac:dyDescent="0.25">
      <c r="A13" s="31" t="s">
        <v>150</v>
      </c>
      <c r="B13" s="32" t="s">
        <v>155</v>
      </c>
      <c r="C13" s="114">
        <v>0</v>
      </c>
      <c r="D13" s="136">
        <v>0</v>
      </c>
      <c r="E13" s="114">
        <v>0</v>
      </c>
    </row>
    <row r="14" spans="1:5" ht="78.75" x14ac:dyDescent="0.25">
      <c r="A14" s="28" t="s">
        <v>138</v>
      </c>
      <c r="B14" s="32" t="s">
        <v>156</v>
      </c>
      <c r="C14" s="114">
        <v>0</v>
      </c>
      <c r="D14" s="136">
        <v>0</v>
      </c>
      <c r="E14" s="114">
        <v>0</v>
      </c>
    </row>
    <row r="15" spans="1:5" ht="78.75" x14ac:dyDescent="0.25">
      <c r="A15" s="28" t="s">
        <v>139</v>
      </c>
      <c r="B15" s="32" t="s">
        <v>157</v>
      </c>
      <c r="C15" s="114">
        <v>0</v>
      </c>
      <c r="D15" s="136">
        <v>0</v>
      </c>
      <c r="E15" s="114">
        <v>0</v>
      </c>
    </row>
    <row r="16" spans="1:5" ht="33.75" x14ac:dyDescent="0.25">
      <c r="A16" s="28" t="s">
        <v>151</v>
      </c>
      <c r="B16" s="32" t="s">
        <v>152</v>
      </c>
      <c r="C16" s="114">
        <f>'доходы 2020'!C9</f>
        <v>1986.4</v>
      </c>
      <c r="D16" s="136">
        <v>0</v>
      </c>
      <c r="E16" s="114">
        <v>1986.4</v>
      </c>
    </row>
    <row r="17" spans="1:5" x14ac:dyDescent="0.25">
      <c r="A17" s="28" t="s">
        <v>321</v>
      </c>
      <c r="B17" s="40" t="s">
        <v>323</v>
      </c>
      <c r="C17" s="137">
        <v>2.4</v>
      </c>
      <c r="D17" s="136">
        <v>0</v>
      </c>
      <c r="E17" s="137">
        <v>2.4</v>
      </c>
    </row>
    <row r="18" spans="1:5" x14ac:dyDescent="0.25">
      <c r="A18" s="28" t="s">
        <v>322</v>
      </c>
      <c r="B18" s="40" t="s">
        <v>324</v>
      </c>
      <c r="C18" s="137">
        <v>55</v>
      </c>
      <c r="D18" s="136">
        <v>0</v>
      </c>
      <c r="E18" s="137">
        <v>55</v>
      </c>
    </row>
    <row r="19" spans="1:5" x14ac:dyDescent="0.25">
      <c r="A19" s="28"/>
      <c r="B19" s="33" t="s">
        <v>140</v>
      </c>
      <c r="C19" s="115">
        <f>C8+C9</f>
        <v>2043.8000000000002</v>
      </c>
      <c r="D19" s="115">
        <f t="shared" ref="D19:E19" si="0">D8+D9</f>
        <v>4810.8514100000002</v>
      </c>
      <c r="E19" s="115">
        <f t="shared" si="0"/>
        <v>6854.6514100000004</v>
      </c>
    </row>
    <row r="20" spans="1:5" x14ac:dyDescent="0.25">
      <c r="A20" s="3"/>
      <c r="B20" s="33" t="s">
        <v>141</v>
      </c>
      <c r="C20" s="115">
        <f>C21</f>
        <v>2043.8</v>
      </c>
      <c r="D20" s="175">
        <f>D21</f>
        <v>4810.8514100000002</v>
      </c>
      <c r="E20" s="115">
        <f>E21</f>
        <v>6854.6514100000004</v>
      </c>
    </row>
    <row r="21" spans="1:5" x14ac:dyDescent="0.25">
      <c r="A21" s="3"/>
      <c r="B21" s="30" t="s">
        <v>142</v>
      </c>
      <c r="C21" s="114">
        <f>C28</f>
        <v>2043.8</v>
      </c>
      <c r="D21" s="136">
        <f>D22+D23+D24+D25+D26+D27+D28</f>
        <v>4810.8514100000002</v>
      </c>
      <c r="E21" s="114">
        <f>E28</f>
        <v>6854.6514100000004</v>
      </c>
    </row>
    <row r="22" spans="1:5" ht="33.75" x14ac:dyDescent="0.25">
      <c r="A22" s="28" t="s">
        <v>133</v>
      </c>
      <c r="B22" s="32" t="s">
        <v>158</v>
      </c>
      <c r="C22" s="114">
        <v>0</v>
      </c>
      <c r="D22" s="136"/>
      <c r="E22" s="114">
        <v>0</v>
      </c>
    </row>
    <row r="23" spans="1:5" ht="33.75" x14ac:dyDescent="0.25">
      <c r="A23" s="28" t="s">
        <v>135</v>
      </c>
      <c r="B23" s="32" t="s">
        <v>159</v>
      </c>
      <c r="C23" s="114">
        <v>0</v>
      </c>
      <c r="D23" s="136"/>
      <c r="E23" s="114">
        <v>0</v>
      </c>
    </row>
    <row r="24" spans="1:5" ht="33.75" x14ac:dyDescent="0.25">
      <c r="A24" s="28" t="s">
        <v>143</v>
      </c>
      <c r="B24" s="142" t="s">
        <v>160</v>
      </c>
      <c r="C24" s="114">
        <v>0</v>
      </c>
      <c r="D24" s="136"/>
      <c r="E24" s="114">
        <v>0</v>
      </c>
    </row>
    <row r="25" spans="1:5" ht="22.5" x14ac:dyDescent="0.25">
      <c r="A25" s="28" t="s">
        <v>144</v>
      </c>
      <c r="B25" s="142" t="s">
        <v>161</v>
      </c>
      <c r="C25" s="114">
        <v>0</v>
      </c>
      <c r="D25" s="136"/>
      <c r="E25" s="114">
        <v>0</v>
      </c>
    </row>
    <row r="26" spans="1:5" ht="33.75" x14ac:dyDescent="0.25">
      <c r="A26" s="28" t="s">
        <v>145</v>
      </c>
      <c r="B26" s="142" t="s">
        <v>165</v>
      </c>
      <c r="C26" s="114">
        <v>0</v>
      </c>
      <c r="D26" s="136"/>
      <c r="E26" s="114">
        <v>0</v>
      </c>
    </row>
    <row r="27" spans="1:5" ht="33.75" x14ac:dyDescent="0.25">
      <c r="A27" s="28" t="s">
        <v>146</v>
      </c>
      <c r="B27" s="142" t="s">
        <v>162</v>
      </c>
      <c r="C27" s="114">
        <v>0</v>
      </c>
      <c r="D27" s="136"/>
      <c r="E27" s="114">
        <v>0</v>
      </c>
    </row>
    <row r="28" spans="1:5" ht="22.5" x14ac:dyDescent="0.25">
      <c r="A28" s="28" t="s">
        <v>147</v>
      </c>
      <c r="B28" s="142" t="s">
        <v>163</v>
      </c>
      <c r="C28" s="114">
        <v>2043.8</v>
      </c>
      <c r="D28" s="38">
        <f>'расходы по структуре 2020 '!H163</f>
        <v>4810.8514100000002</v>
      </c>
      <c r="E28" s="114">
        <f>C28+D28</f>
        <v>6854.6514100000004</v>
      </c>
    </row>
  </sheetData>
  <mergeCells count="1">
    <mergeCell ref="A4:C4"/>
  </mergeCells>
  <pageMargins left="1.0236220472440944" right="0.23622047244094491" top="0.74803149606299213" bottom="0.74803149606299213" header="0.31496062992125984" footer="0.31496062992125984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16" workbookViewId="0">
      <selection activeCell="A19" sqref="A19"/>
    </sheetView>
  </sheetViews>
  <sheetFormatPr defaultRowHeight="15" x14ac:dyDescent="0.25"/>
  <cols>
    <col min="1" max="1" width="54.28515625" customWidth="1"/>
    <col min="2" max="2" width="16.28515625" customWidth="1"/>
    <col min="4" max="4" width="20.7109375" customWidth="1"/>
  </cols>
  <sheetData>
    <row r="1" spans="1:4" s="177" customFormat="1" ht="56.25" x14ac:dyDescent="0.25">
      <c r="D1" s="194" t="s">
        <v>394</v>
      </c>
    </row>
    <row r="2" spans="1:4" s="177" customFormat="1" x14ac:dyDescent="0.25"/>
    <row r="3" spans="1:4" ht="72.75" customHeight="1" x14ac:dyDescent="0.25">
      <c r="A3" s="177"/>
      <c r="D3" s="180" t="s">
        <v>380</v>
      </c>
    </row>
    <row r="4" spans="1:4" ht="36" customHeight="1" x14ac:dyDescent="0.25">
      <c r="A4" s="219" t="s">
        <v>381</v>
      </c>
      <c r="B4" s="219"/>
      <c r="C4" s="219"/>
      <c r="D4" s="219"/>
    </row>
    <row r="5" spans="1:4" x14ac:dyDescent="0.25">
      <c r="A5" s="177"/>
      <c r="B5" s="181" t="s">
        <v>292</v>
      </c>
    </row>
    <row r="6" spans="1:4" ht="78.75" x14ac:dyDescent="0.25">
      <c r="A6" s="182" t="s">
        <v>20</v>
      </c>
      <c r="B6" s="183" t="s">
        <v>350</v>
      </c>
      <c r="C6" s="178" t="s">
        <v>347</v>
      </c>
      <c r="D6" s="178" t="s">
        <v>348</v>
      </c>
    </row>
    <row r="7" spans="1:4" s="188" customFormat="1" x14ac:dyDescent="0.25">
      <c r="A7" s="192" t="s">
        <v>63</v>
      </c>
      <c r="B7" s="190">
        <v>5035.25</v>
      </c>
      <c r="C7" s="197">
        <v>0</v>
      </c>
      <c r="D7" s="190">
        <v>5035.25</v>
      </c>
    </row>
    <row r="8" spans="1:4" x14ac:dyDescent="0.25">
      <c r="A8" s="220" t="s">
        <v>382</v>
      </c>
      <c r="B8" s="215">
        <v>11.4</v>
      </c>
      <c r="C8" s="216">
        <v>0</v>
      </c>
      <c r="D8" s="215">
        <v>11.4</v>
      </c>
    </row>
    <row r="9" spans="1:4" x14ac:dyDescent="0.25">
      <c r="A9" s="220"/>
      <c r="B9" s="215"/>
      <c r="C9" s="217"/>
      <c r="D9" s="215"/>
    </row>
    <row r="10" spans="1:4" x14ac:dyDescent="0.25">
      <c r="A10" s="220"/>
      <c r="B10" s="215"/>
      <c r="C10" s="218"/>
      <c r="D10" s="215"/>
    </row>
    <row r="11" spans="1:4" x14ac:dyDescent="0.25">
      <c r="A11" s="193" t="s">
        <v>383</v>
      </c>
      <c r="B11" s="191">
        <v>23.85</v>
      </c>
      <c r="C11" s="198">
        <v>0</v>
      </c>
      <c r="D11" s="191">
        <v>23.85</v>
      </c>
    </row>
    <row r="12" spans="1:4" ht="56.25" x14ac:dyDescent="0.25">
      <c r="A12" s="185" t="s">
        <v>384</v>
      </c>
      <c r="B12" s="191">
        <v>5000</v>
      </c>
      <c r="C12" s="198">
        <v>0</v>
      </c>
      <c r="D12" s="191">
        <v>5000</v>
      </c>
    </row>
    <row r="13" spans="1:4" s="188" customFormat="1" x14ac:dyDescent="0.25">
      <c r="A13" s="192" t="s">
        <v>373</v>
      </c>
      <c r="B13" s="190">
        <v>7718.9</v>
      </c>
      <c r="C13" s="197">
        <v>0</v>
      </c>
      <c r="D13" s="190">
        <v>7718.9</v>
      </c>
    </row>
    <row r="14" spans="1:4" x14ac:dyDescent="0.25">
      <c r="A14" s="184" t="s">
        <v>374</v>
      </c>
      <c r="B14" s="191">
        <v>7718.9</v>
      </c>
      <c r="C14" s="198">
        <v>0</v>
      </c>
      <c r="D14" s="191">
        <v>7718.9</v>
      </c>
    </row>
    <row r="15" spans="1:4" s="188" customFormat="1" x14ac:dyDescent="0.25">
      <c r="A15" s="192" t="s">
        <v>375</v>
      </c>
      <c r="B15" s="187">
        <v>447.488</v>
      </c>
      <c r="C15" s="197">
        <f>C16+C17+C18+C19</f>
        <v>15.7</v>
      </c>
      <c r="D15" s="197">
        <f>D16+D17+D18+D19</f>
        <v>463.18799999999999</v>
      </c>
    </row>
    <row r="16" spans="1:4" ht="22.5" x14ac:dyDescent="0.25">
      <c r="A16" s="193" t="s">
        <v>376</v>
      </c>
      <c r="B16" s="186">
        <v>438</v>
      </c>
      <c r="C16" s="198">
        <v>0</v>
      </c>
      <c r="D16" s="191">
        <v>438</v>
      </c>
    </row>
    <row r="17" spans="1:4" ht="78.75" x14ac:dyDescent="0.25">
      <c r="A17" s="193" t="s">
        <v>377</v>
      </c>
      <c r="B17" s="186">
        <v>8</v>
      </c>
      <c r="C17" s="198">
        <v>0</v>
      </c>
      <c r="D17" s="191">
        <v>8</v>
      </c>
    </row>
    <row r="18" spans="1:4" ht="33.75" x14ac:dyDescent="0.25">
      <c r="A18" s="193" t="s">
        <v>378</v>
      </c>
      <c r="B18" s="186">
        <v>1.488</v>
      </c>
      <c r="C18" s="198">
        <v>0</v>
      </c>
      <c r="D18" s="191">
        <v>1.488</v>
      </c>
    </row>
    <row r="19" spans="1:4" s="177" customFormat="1" ht="29.25" customHeight="1" x14ac:dyDescent="0.25">
      <c r="A19" s="193" t="s">
        <v>385</v>
      </c>
      <c r="B19" s="186">
        <v>0</v>
      </c>
      <c r="C19" s="199">
        <v>15.7</v>
      </c>
      <c r="D19" s="191">
        <v>15.7</v>
      </c>
    </row>
    <row r="20" spans="1:4" x14ac:dyDescent="0.25">
      <c r="A20" s="192" t="s">
        <v>379</v>
      </c>
      <c r="B20" s="190">
        <v>13201.7</v>
      </c>
      <c r="C20" s="175">
        <f>C7+C13+C15</f>
        <v>15.7</v>
      </c>
      <c r="D20" s="190">
        <f>B20+C20</f>
        <v>13217.400000000001</v>
      </c>
    </row>
    <row r="21" spans="1:4" x14ac:dyDescent="0.25">
      <c r="A21" s="14"/>
      <c r="B21" s="14"/>
      <c r="C21" s="14"/>
      <c r="D21" s="200"/>
    </row>
    <row r="22" spans="1:4" x14ac:dyDescent="0.25">
      <c r="B22" s="201"/>
    </row>
  </sheetData>
  <mergeCells count="5">
    <mergeCell ref="D8:D10"/>
    <mergeCell ref="C8:C10"/>
    <mergeCell ref="A4:D4"/>
    <mergeCell ref="A8:A10"/>
    <mergeCell ref="B8:B1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Layout" topLeftCell="A4" zoomScaleNormal="100" workbookViewId="0">
      <selection activeCell="H13" sqref="H13:I13"/>
    </sheetView>
  </sheetViews>
  <sheetFormatPr defaultRowHeight="11.25" x14ac:dyDescent="0.2"/>
  <cols>
    <col min="1" max="1" width="9.85546875" style="7" customWidth="1"/>
    <col min="2" max="2" width="18.42578125" style="7" customWidth="1"/>
    <col min="3" max="3" width="31.28515625" style="7" customWidth="1"/>
    <col min="4" max="4" width="6.7109375" style="7" customWidth="1"/>
    <col min="5" max="5" width="6.5703125" style="7" customWidth="1"/>
    <col min="6" max="7" width="6.5703125" style="179" customWidth="1"/>
    <col min="8" max="16384" width="9.140625" style="7"/>
  </cols>
  <sheetData>
    <row r="1" spans="1:10" s="179" customFormat="1" ht="11.25" customHeight="1" x14ac:dyDescent="0.2">
      <c r="H1" s="180"/>
      <c r="I1" s="180"/>
      <c r="J1" s="180"/>
    </row>
    <row r="2" spans="1:10" s="179" customFormat="1" ht="69" customHeight="1" x14ac:dyDescent="0.2">
      <c r="G2" s="209" t="s">
        <v>395</v>
      </c>
      <c r="H2" s="209"/>
      <c r="I2" s="209"/>
    </row>
    <row r="3" spans="1:10" ht="57" customHeight="1" x14ac:dyDescent="0.2">
      <c r="C3" s="209"/>
      <c r="D3" s="209"/>
      <c r="E3" s="209"/>
      <c r="F3" s="180"/>
      <c r="G3" s="209" t="s">
        <v>346</v>
      </c>
      <c r="H3" s="209"/>
      <c r="I3" s="209"/>
    </row>
    <row r="5" spans="1:10" ht="32.25" customHeight="1" x14ac:dyDescent="0.2">
      <c r="A5" s="219" t="s">
        <v>297</v>
      </c>
      <c r="B5" s="219"/>
      <c r="C5" s="219"/>
      <c r="D5" s="219"/>
      <c r="E5" s="219"/>
      <c r="F5" s="219"/>
      <c r="G5" s="219"/>
      <c r="H5" s="219"/>
      <c r="I5" s="219"/>
    </row>
    <row r="6" spans="1:10" ht="19.5" customHeight="1" x14ac:dyDescent="0.2">
      <c r="F6" s="189"/>
      <c r="G6" s="189"/>
      <c r="H6" s="225" t="s">
        <v>277</v>
      </c>
      <c r="I6" s="225"/>
    </row>
    <row r="7" spans="1:10" ht="95.25" customHeight="1" x14ac:dyDescent="0.2">
      <c r="A7" s="42" t="s">
        <v>42</v>
      </c>
      <c r="B7" s="42" t="s">
        <v>41</v>
      </c>
      <c r="C7" s="42" t="s">
        <v>43</v>
      </c>
      <c r="D7" s="222" t="s">
        <v>350</v>
      </c>
      <c r="E7" s="223"/>
      <c r="F7" s="221" t="s">
        <v>347</v>
      </c>
      <c r="G7" s="221"/>
      <c r="H7" s="221" t="s">
        <v>348</v>
      </c>
      <c r="I7" s="221"/>
    </row>
    <row r="8" spans="1:10" x14ac:dyDescent="0.2">
      <c r="A8" s="36">
        <v>1</v>
      </c>
      <c r="B8" s="36">
        <v>2</v>
      </c>
      <c r="C8" s="36">
        <v>3</v>
      </c>
      <c r="D8" s="228">
        <v>4</v>
      </c>
      <c r="E8" s="228"/>
      <c r="F8" s="221">
        <v>5</v>
      </c>
      <c r="G8" s="221"/>
      <c r="H8" s="221">
        <v>6</v>
      </c>
      <c r="I8" s="221"/>
    </row>
    <row r="9" spans="1:10" ht="31.5" customHeight="1" x14ac:dyDescent="0.2">
      <c r="A9" s="37">
        <v>650</v>
      </c>
      <c r="B9" s="101" t="s">
        <v>125</v>
      </c>
      <c r="C9" s="39" t="s">
        <v>40</v>
      </c>
      <c r="D9" s="229"/>
      <c r="E9" s="229"/>
      <c r="F9" s="221"/>
      <c r="G9" s="221"/>
      <c r="H9" s="221"/>
      <c r="I9" s="221"/>
    </row>
    <row r="10" spans="1:10" ht="22.5" x14ac:dyDescent="0.2">
      <c r="A10" s="41" t="s">
        <v>49</v>
      </c>
      <c r="B10" s="36" t="s">
        <v>44</v>
      </c>
      <c r="C10" s="39" t="s">
        <v>45</v>
      </c>
      <c r="D10" s="224">
        <f>D11+D12</f>
        <v>1551.5</v>
      </c>
      <c r="E10" s="224"/>
      <c r="F10" s="224">
        <f>F12-F11</f>
        <v>3818.8</v>
      </c>
      <c r="G10" s="224"/>
      <c r="H10" s="224">
        <f>D10+F10</f>
        <v>5370.3</v>
      </c>
      <c r="I10" s="224"/>
    </row>
    <row r="11" spans="1:10" ht="22.5" x14ac:dyDescent="0.2">
      <c r="A11" s="36">
        <v>650</v>
      </c>
      <c r="B11" s="36" t="s">
        <v>86</v>
      </c>
      <c r="C11" s="43" t="s">
        <v>46</v>
      </c>
      <c r="D11" s="215">
        <v>0</v>
      </c>
      <c r="E11" s="215"/>
      <c r="F11" s="226"/>
      <c r="G11" s="227"/>
      <c r="H11" s="215">
        <f>F11</f>
        <v>0</v>
      </c>
      <c r="I11" s="228"/>
    </row>
    <row r="12" spans="1:10" ht="22.5" x14ac:dyDescent="0.2">
      <c r="A12" s="36">
        <v>650</v>
      </c>
      <c r="B12" s="36" t="s">
        <v>87</v>
      </c>
      <c r="C12" s="40" t="s">
        <v>47</v>
      </c>
      <c r="D12" s="215">
        <f>36931-35379.5</f>
        <v>1551.5</v>
      </c>
      <c r="E12" s="215"/>
      <c r="F12" s="215">
        <v>3818.8</v>
      </c>
      <c r="G12" s="215"/>
      <c r="H12" s="215">
        <f>D12+F12</f>
        <v>5370.3</v>
      </c>
      <c r="I12" s="228"/>
    </row>
    <row r="13" spans="1:10" ht="22.5" x14ac:dyDescent="0.2">
      <c r="A13" s="36"/>
      <c r="B13" s="36"/>
      <c r="C13" s="44" t="s">
        <v>48</v>
      </c>
      <c r="D13" s="224">
        <f>D10</f>
        <v>1551.5</v>
      </c>
      <c r="E13" s="224"/>
      <c r="F13" s="224">
        <f>F10</f>
        <v>3818.8</v>
      </c>
      <c r="G13" s="224"/>
      <c r="H13" s="224">
        <f t="shared" ref="H13" si="0">H10</f>
        <v>5370.3</v>
      </c>
      <c r="I13" s="224"/>
    </row>
    <row r="14" spans="1:10" x14ac:dyDescent="0.2">
      <c r="A14" s="45"/>
    </row>
    <row r="18" spans="8:8" x14ac:dyDescent="0.2">
      <c r="H18" s="152"/>
    </row>
  </sheetData>
  <mergeCells count="26">
    <mergeCell ref="D10:E10"/>
    <mergeCell ref="D11:E11"/>
    <mergeCell ref="D12:E12"/>
    <mergeCell ref="D13:E13"/>
    <mergeCell ref="H6:I6"/>
    <mergeCell ref="F13:G13"/>
    <mergeCell ref="H13:I13"/>
    <mergeCell ref="F11:G11"/>
    <mergeCell ref="F10:G10"/>
    <mergeCell ref="H10:I10"/>
    <mergeCell ref="F12:G12"/>
    <mergeCell ref="H11:I11"/>
    <mergeCell ref="H12:I12"/>
    <mergeCell ref="D8:E8"/>
    <mergeCell ref="D9:E9"/>
    <mergeCell ref="F8:G8"/>
    <mergeCell ref="G2:I2"/>
    <mergeCell ref="F7:G7"/>
    <mergeCell ref="H7:I7"/>
    <mergeCell ref="A5:I5"/>
    <mergeCell ref="D7:E7"/>
    <mergeCell ref="H8:I8"/>
    <mergeCell ref="F9:G9"/>
    <mergeCell ref="H9:I9"/>
    <mergeCell ref="C3:E3"/>
    <mergeCell ref="G3:I3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доходы 2020</vt:lpstr>
      <vt:lpstr>расходы 2020</vt:lpstr>
      <vt:lpstr>программы 2020</vt:lpstr>
      <vt:lpstr>разделы 2020</vt:lpstr>
      <vt:lpstr>расходы по структуре 2020 </vt:lpstr>
      <vt:lpstr>ДФ 2020</vt:lpstr>
      <vt:lpstr>межбюджет.трансф</vt:lpstr>
      <vt:lpstr>дефицит 2020</vt:lpstr>
      <vt:lpstr>'доходы 2020'!Область_печати</vt:lpstr>
      <vt:lpstr>'разделы 2020'!Область_печати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2020-05-13T09:58:07Z</cp:lastPrinted>
  <dcterms:created xsi:type="dcterms:W3CDTF">2013-11-27T09:07:44Z</dcterms:created>
  <dcterms:modified xsi:type="dcterms:W3CDTF">2020-05-20T11:33:11Z</dcterms:modified>
</cp:coreProperties>
</file>